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mike/Desktop/30 Day Temp/"/>
    </mc:Choice>
  </mc:AlternateContent>
  <xr:revisionPtr revIDLastSave="0" documentId="13_ncr:1_{6419D68F-EF32-EA46-B12D-7910A67AC886}" xr6:coauthVersionLast="47" xr6:coauthVersionMax="47" xr10:uidLastSave="{00000000-0000-0000-0000-000000000000}"/>
  <bookViews>
    <workbookView xWindow="0" yWindow="620" windowWidth="30780" windowHeight="18700" tabRatio="500" xr2:uid="{00000000-000D-0000-FFFF-FFFF00000000}"/>
  </bookViews>
  <sheets>
    <sheet name="Value Analysis-Basic" sheetId="1" r:id="rId1"/>
    <sheet name="Value Anlaysis-Advanced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2" l="1"/>
  <c r="F10" i="2"/>
  <c r="G10" i="2"/>
  <c r="H10" i="2"/>
  <c r="I10" i="2"/>
  <c r="J10" i="2"/>
  <c r="K10" i="2"/>
  <c r="E11" i="2"/>
  <c r="F11" i="2"/>
  <c r="G11" i="2"/>
  <c r="H11" i="2"/>
  <c r="I11" i="2"/>
  <c r="J11" i="2"/>
  <c r="K11" i="2"/>
  <c r="E12" i="2"/>
  <c r="F12" i="2"/>
  <c r="E83" i="2" s="1"/>
  <c r="G12" i="2"/>
  <c r="H12" i="2"/>
  <c r="I12" i="2"/>
  <c r="E13" i="2"/>
  <c r="F13" i="2"/>
  <c r="G13" i="2"/>
  <c r="H13" i="2"/>
  <c r="I13" i="2"/>
  <c r="E86" i="2" s="1"/>
  <c r="J13" i="2"/>
  <c r="K13" i="2"/>
  <c r="E14" i="2"/>
  <c r="F14" i="2"/>
  <c r="G14" i="2"/>
  <c r="H14" i="2"/>
  <c r="I14" i="2"/>
  <c r="J14" i="2"/>
  <c r="E87" i="2" s="1"/>
  <c r="K14" i="2"/>
  <c r="E82" i="2"/>
  <c r="E84" i="2"/>
  <c r="E85" i="2"/>
  <c r="E88" i="2"/>
  <c r="E89" i="2"/>
  <c r="B20" i="1" l="1"/>
  <c r="B11" i="1"/>
  <c r="B19" i="1" s="1"/>
  <c r="B22" i="1" l="1"/>
  <c r="B21" i="1"/>
  <c r="B27" i="1" s="1"/>
</calcChain>
</file>

<file path=xl/sharedStrings.xml><?xml version="1.0" encoding="utf-8"?>
<sst xmlns="http://schemas.openxmlformats.org/spreadsheetml/2006/main" count="266" uniqueCount="227">
  <si>
    <t>Product:</t>
  </si>
  <si>
    <t>Hospital/Department:</t>
  </si>
  <si>
    <t>CURRENT IN-HOUSE COST BREAKDOWN (per unit)</t>
  </si>
  <si>
    <t>Material Cost</t>
  </si>
  <si>
    <t>Sterilization Cost</t>
  </si>
  <si>
    <t>Labor Cost (assembly, inspection, reprocessing)</t>
  </si>
  <si>
    <t>Total Current Cost</t>
  </si>
  <si>
    <t>BIOSEAL SINGLE-USE SOLUTION</t>
  </si>
  <si>
    <t>Bioseal Unit Cost</t>
  </si>
  <si>
    <t>YOUR SAVINGS ANALYSIS</t>
  </si>
  <si>
    <t>Current Cost per Unit</t>
  </si>
  <si>
    <t>Bioseal Cost per Unit</t>
  </si>
  <si>
    <t>Savings per Unit</t>
  </si>
  <si>
    <t>Savings Percentage</t>
  </si>
  <si>
    <t>ANNUAL VOLUME IMPACT</t>
  </si>
  <si>
    <t>Estimated Annual Procedures</t>
  </si>
  <si>
    <t>Total Annual Savings</t>
  </si>
  <si>
    <t>ADDITIONAL VALUE</t>
  </si>
  <si>
    <t>NOTES/ADDITIONAL CONSIDERATIONS:</t>
  </si>
  <si>
    <t>✓ Operational Efficiency: Immediate availability without dependency on  SPD turnaround times</t>
  </si>
  <si>
    <t>✓ Risk Reduction: Eliminates reprocessing variability and infection control concerns</t>
  </si>
  <si>
    <t xml:space="preserve"> </t>
  </si>
  <si>
    <t>✓ SPD Capacity: Frees sterilization capacity for higher-complexity OR instruments</t>
  </si>
  <si>
    <t xml:space="preserve">✓ Cost Model Shift: Bioseal converts fixed labor costs (paid whether items are used or not) to variable utilization costs </t>
  </si>
  <si>
    <t>(only pay when used)</t>
  </si>
  <si>
    <t>Laryngoscope Blade</t>
  </si>
  <si>
    <t xml:space="preserve">Flexible Scope </t>
  </si>
  <si>
    <t>Probe (TEE, Motility, Vaginal)</t>
  </si>
  <si>
    <t>Peel Pack</t>
  </si>
  <si>
    <t>Power</t>
  </si>
  <si>
    <t>Wrapped Instrument Set (V-PRO)</t>
  </si>
  <si>
    <t>Wrapped Instrument Set (Steam)</t>
  </si>
  <si>
    <t>Container Instrument Set (Steam)</t>
  </si>
  <si>
    <t>Chemdaq Monitoring</t>
  </si>
  <si>
    <t>Equipment Filters</t>
  </si>
  <si>
    <t>Sterilization Record Paper</t>
  </si>
  <si>
    <t>BI Disposal</t>
  </si>
  <si>
    <t>Extra Label</t>
  </si>
  <si>
    <t>Load Sticker</t>
  </si>
  <si>
    <t>Batteries</t>
  </si>
  <si>
    <t>Tip Protectors</t>
  </si>
  <si>
    <t>Instrument Tape</t>
  </si>
  <si>
    <t>Bowie-Dick</t>
  </si>
  <si>
    <t>Equipment Validation Testing</t>
  </si>
  <si>
    <t>Refurbishment/Repair</t>
  </si>
  <si>
    <t>Container Repair/Replacement</t>
  </si>
  <si>
    <t>Scrubs</t>
  </si>
  <si>
    <t>MISC. ADDITIONAL EXPENSES</t>
  </si>
  <si>
    <t>220,000 items</t>
  </si>
  <si>
    <t>$103,000/year</t>
  </si>
  <si>
    <t>Service Contracts</t>
  </si>
  <si>
    <t>Known avg life of cycles in SJHMC SPD (4 sets/cycle)</t>
  </si>
  <si>
    <t>15,000 cycles</t>
  </si>
  <si>
    <t>V-PRO Sterilizer</t>
  </si>
  <si>
    <t>Known avg life of cycles in SJHMC SPD (25 sets/cycle)</t>
  </si>
  <si>
    <t>Steam Sterilizer</t>
  </si>
  <si>
    <t>20,000 cycles</t>
  </si>
  <si>
    <t>Cart Washer</t>
  </si>
  <si>
    <t>Known avg life of cycles in SJHMC SPD (9 sets/cycle)</t>
  </si>
  <si>
    <t>Washer Disinfector</t>
  </si>
  <si>
    <t>Known avg life of cycles in SJHMC SPD (1 set/cycle)</t>
  </si>
  <si>
    <t>300 cycles</t>
  </si>
  <si>
    <t>Medivators Advantage Plus Accessories</t>
  </si>
  <si>
    <t>Known avg life of cycles in SJHMC SPD (3 sets/cycle)</t>
  </si>
  <si>
    <t>Medivators Advantage Plus</t>
  </si>
  <si>
    <t>Sonic</t>
  </si>
  <si>
    <t>EQUIPMENT EXPENSES</t>
  </si>
  <si>
    <t>$0.018/pound</t>
  </si>
  <si>
    <t>Cycle</t>
  </si>
  <si>
    <t>$1.70/cycle</t>
  </si>
  <si>
    <t>Steam (Sterilizers)</t>
  </si>
  <si>
    <t>$0.088/kWh</t>
  </si>
  <si>
    <t>$0.80/cycle</t>
  </si>
  <si>
    <t>Utilities (Electricity of Equipment)</t>
  </si>
  <si>
    <t>Cold water = $0.001/gallon, Hot water = $0.005/gallon</t>
  </si>
  <si>
    <t>$0.18/cycle</t>
  </si>
  <si>
    <t>Water (Sink, Equipment)</t>
  </si>
  <si>
    <t>OPERATIONAL EXPENSES</t>
  </si>
  <si>
    <t>Based on 2300 cycles/year</t>
  </si>
  <si>
    <t>9000 items</t>
  </si>
  <si>
    <t>$10.12/ea</t>
  </si>
  <si>
    <t>Biological Indicator (V-PRO)</t>
  </si>
  <si>
    <t>Based on 6,898 cycles/year</t>
  </si>
  <si>
    <t>211,000 items</t>
  </si>
  <si>
    <t>$4.98/ea</t>
  </si>
  <si>
    <t>Biological Indicator (Steam)</t>
  </si>
  <si>
    <t>Based on 6,898 cycles/year, wrapper usage 36x36 min</t>
  </si>
  <si>
    <t>43,000 items</t>
  </si>
  <si>
    <t>$0.60/ea</t>
  </si>
  <si>
    <t>Linen</t>
  </si>
  <si>
    <t>Use 1.5 Towels (Decon &amp; Assembly)</t>
  </si>
  <si>
    <t>1-2 per use</t>
  </si>
  <si>
    <t>$0.05/ea</t>
  </si>
  <si>
    <t>Towels</t>
  </si>
  <si>
    <t>Use 1 Label</t>
  </si>
  <si>
    <t>1000/roll</t>
  </si>
  <si>
    <t>$126.10/roll</t>
  </si>
  <si>
    <t>Labels</t>
  </si>
  <si>
    <t>Use 1 package per item</t>
  </si>
  <si>
    <t>1 per item</t>
  </si>
  <si>
    <t>$2.60/ea</t>
  </si>
  <si>
    <t>Clean-A-Scope Cover</t>
  </si>
  <si>
    <t>Use 2 peel packs</t>
  </si>
  <si>
    <t>2 per use</t>
  </si>
  <si>
    <t>$0.07/ea</t>
  </si>
  <si>
    <t>Peel Pouch</t>
  </si>
  <si>
    <t>Annual Spend / Annual Application Use</t>
  </si>
  <si>
    <t>1 each</t>
  </si>
  <si>
    <t>$1.25/ea</t>
  </si>
  <si>
    <t>Wrapper</t>
  </si>
  <si>
    <t>Use 1 application</t>
  </si>
  <si>
    <t>100 applications</t>
  </si>
  <si>
    <t>$2.77/roll</t>
  </si>
  <si>
    <t>Tape</t>
  </si>
  <si>
    <t>Use 2 Locks</t>
  </si>
  <si>
    <t>2 each</t>
  </si>
  <si>
    <t>$0.13/ea</t>
  </si>
  <si>
    <t>Locks</t>
  </si>
  <si>
    <t>Average of 3 filters per container</t>
  </si>
  <si>
    <t>2-4 each</t>
  </si>
  <si>
    <t>$.05/ea</t>
  </si>
  <si>
    <t>Filters</t>
  </si>
  <si>
    <t>Use 1 Chemical Indicator per item</t>
  </si>
  <si>
    <t>$0.06/ea</t>
  </si>
  <si>
    <t>Chemical Indicator</t>
  </si>
  <si>
    <t>Use 1 test strip</t>
  </si>
  <si>
    <t>60/bottle</t>
  </si>
  <si>
    <t>$42.48/bottle</t>
  </si>
  <si>
    <t>HLD Test Strip</t>
  </si>
  <si>
    <t>Based on annual spend of brushes/scopes processed</t>
  </si>
  <si>
    <t>$3.28/ea</t>
  </si>
  <si>
    <t>Flexible Scope Brush</t>
  </si>
  <si>
    <t>Based on annual spend</t>
  </si>
  <si>
    <t>200,000 items</t>
  </si>
  <si>
    <t>$3.92/ea</t>
  </si>
  <si>
    <t>Nylon Brush</t>
  </si>
  <si>
    <t>$4.20/ea</t>
  </si>
  <si>
    <t>Toothbrush</t>
  </si>
  <si>
    <t>Estimated use per application (3 changes/shift)</t>
  </si>
  <si>
    <t>31 items</t>
  </si>
  <si>
    <t>$0.53/ea</t>
  </si>
  <si>
    <t>PPE (Head Cover)</t>
  </si>
  <si>
    <t>$0.12/pair</t>
  </si>
  <si>
    <t>PPE (Shoe Covers)</t>
  </si>
  <si>
    <t>$1.00/pair</t>
  </si>
  <si>
    <t>PPE (2nd Gloves)</t>
  </si>
  <si>
    <t>$0.26/pair</t>
  </si>
  <si>
    <t>PPE (Heavy Gloves)</t>
  </si>
  <si>
    <t>$1.15/ea</t>
  </si>
  <si>
    <t>PPE (Mask)</t>
  </si>
  <si>
    <t>$1.33/ea</t>
  </si>
  <si>
    <t>PPE (Gown)</t>
  </si>
  <si>
    <t>CONSUMABLES EXPENSES</t>
  </si>
  <si>
    <t>STERIS tech data</t>
  </si>
  <si>
    <t>15 cycles</t>
  </si>
  <si>
    <t>$163.13/cup</t>
  </si>
  <si>
    <t>Vaprox Sterilant (V-PRO)</t>
  </si>
  <si>
    <t>Item gets 1 pump of lubricant</t>
  </si>
  <si>
    <t>200 pumps</t>
  </si>
  <si>
    <t>$14.69/bottle</t>
  </si>
  <si>
    <t>Instrument Lubricant</t>
  </si>
  <si>
    <t>Based on 25 items per cycle</t>
  </si>
  <si>
    <t>2.4oz/cycle</t>
  </si>
  <si>
    <t>$95.00/5gallon</t>
  </si>
  <si>
    <t>Rinse Aid (Cart Washer)</t>
  </si>
  <si>
    <t>$110.00/gallon</t>
  </si>
  <si>
    <t>Enzymatic Detergent (Cart Washer)</t>
  </si>
  <si>
    <t>$75.00/2.5gallon</t>
  </si>
  <si>
    <t>Lubricant (Washer/Disinfector)</t>
  </si>
  <si>
    <t>$85.00/2.5gallon</t>
  </si>
  <si>
    <t>Enzymatic Detergent (Washer/Disinfector)</t>
  </si>
  <si>
    <t>$62.00/2.5gallon</t>
  </si>
  <si>
    <t>Neutral Detergent (Washer/Disinfector)</t>
  </si>
  <si>
    <t>Medivators tech data</t>
  </si>
  <si>
    <t>1oz/cycle</t>
  </si>
  <si>
    <t>$1.13/16oz</t>
  </si>
  <si>
    <t>Isopropyl Alcohol (Medivators)</t>
  </si>
  <si>
    <t>1 gallon/210 cycles</t>
  </si>
  <si>
    <t>$28.00/gallon</t>
  </si>
  <si>
    <t>Intercept Detergent (Medivators)</t>
  </si>
  <si>
    <t>22 cycles</t>
  </si>
  <si>
    <t>$95.50/gallon</t>
  </si>
  <si>
    <t>Rapicide PA</t>
  </si>
  <si>
    <t>Estimated uses per data from tracking system</t>
  </si>
  <si>
    <t>1 gallon/72 uses</t>
  </si>
  <si>
    <t>$23.41/gallon</t>
  </si>
  <si>
    <t>Cidex OPA</t>
  </si>
  <si>
    <t>Estimated use per application</t>
  </si>
  <si>
    <t>0.5oz</t>
  </si>
  <si>
    <t>$4.59/24oz</t>
  </si>
  <si>
    <t>Cavicide</t>
  </si>
  <si>
    <t>Based on 1/2oz/ gallon, Sonic uses 20 gallons</t>
  </si>
  <si>
    <t>10oz</t>
  </si>
  <si>
    <t>$34.00/gallon</t>
  </si>
  <si>
    <t>Enzymatic Detergent (Sonic)</t>
  </si>
  <si>
    <t>Enzymatic Detergent (Sink)</t>
  </si>
  <si>
    <t>$14.00/32oz</t>
  </si>
  <si>
    <t>Pre-Soak Spray</t>
  </si>
  <si>
    <t>CHEMISTRY EXPENSES</t>
  </si>
  <si>
    <t>Transportation Labor (Hour)</t>
  </si>
  <si>
    <t>Distribution Labor (Hour)</t>
  </si>
  <si>
    <t>Sterilizing Labor (Hour)</t>
  </si>
  <si>
    <t>Assembly Labor (Hour)</t>
  </si>
  <si>
    <t>Decontam Labor (Hour)</t>
  </si>
  <si>
    <t>$7.12/hr</t>
  </si>
  <si>
    <t>BENEFITS (based on national average (30%/70%)</t>
  </si>
  <si>
    <t>$0.45/hr</t>
  </si>
  <si>
    <t>HOLIDAYS (based on 7 days/year)</t>
  </si>
  <si>
    <t>$0.51/hr</t>
  </si>
  <si>
    <t>EIB ACCRUAL (based on 64hrs/year)</t>
  </si>
  <si>
    <t>$1.41/hr</t>
  </si>
  <si>
    <t>PTO ACCRUAL (based on 22 days/year)</t>
  </si>
  <si>
    <t>Flexible Scope</t>
  </si>
  <si>
    <t>Probe</t>
  </si>
  <si>
    <t>Wrapped           (V-PRO)</t>
  </si>
  <si>
    <t>Wrapped (Steam)</t>
  </si>
  <si>
    <t>Container (Steam)</t>
  </si>
  <si>
    <t>$17.90/hr</t>
  </si>
  <si>
    <t>SPD STAFF SALARY (Average) (Supervisor &amp; Techs)</t>
  </si>
  <si>
    <t>LABOR EXPENSES</t>
  </si>
  <si>
    <t>COST/USE</t>
  </si>
  <si>
    <t>USE</t>
  </si>
  <si>
    <t>COST</t>
  </si>
  <si>
    <t>EXPENSE</t>
  </si>
  <si>
    <t>REPROCESSING COST ANALYSIS</t>
  </si>
  <si>
    <t>Bioseal Value Proposition Worksheet - Basic</t>
  </si>
  <si>
    <t>Bioseal Value Proposition Worksheet-Advanced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</si>
</sst>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\$#,##0.00"/>
    <numFmt numFmtId="165" formatCode="0.0%"/>
    <numFmt numFmtId="166" formatCode="\$#,##0"/>
  </numFmts>
  <fonts count="15" x14ac:knownFonts="1">
    <font>
      <sz val="11"/>
      <color theme="1"/>
      <name val="Calibri"/>
      <family val="2"/>
      <charset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rgb="FF36609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E1F2"/>
        <bgColor rgb="FFC6E0B4"/>
      </patternFill>
    </fill>
    <fill>
      <patternFill patternType="solid">
        <fgColor rgb="FFFFFF00"/>
        <bgColor rgb="FFFFFF00"/>
      </patternFill>
    </fill>
    <fill>
      <patternFill patternType="solid">
        <fgColor rgb="FFC6E0B4"/>
        <bgColor rgb="FFD9E1F2"/>
      </patternFill>
    </fill>
    <fill>
      <patternFill patternType="solid">
        <fgColor rgb="FF92D050"/>
        <bgColor rgb="FFC6E0B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theme="0"/>
      </top>
      <bottom style="double">
        <color auto="1"/>
      </bottom>
      <diagonal/>
    </border>
    <border>
      <left/>
      <right/>
      <top style="thick">
        <color theme="0"/>
      </top>
      <bottom style="double">
        <color auto="1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double">
        <color auto="1"/>
      </bottom>
      <diagonal/>
    </border>
    <border>
      <left style="thin">
        <color auto="1"/>
      </left>
      <right/>
      <top style="thick">
        <color theme="0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auto="1"/>
      </right>
      <top/>
      <bottom style="thick">
        <color theme="0"/>
      </bottom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164" fontId="5" fillId="0" borderId="1" xfId="0" applyNumberFormat="1" applyFont="1" applyBorder="1"/>
    <xf numFmtId="164" fontId="6" fillId="3" borderId="0" xfId="0" applyNumberFormat="1" applyFont="1" applyFill="1"/>
    <xf numFmtId="164" fontId="6" fillId="0" borderId="0" xfId="0" applyNumberFormat="1" applyFont="1"/>
    <xf numFmtId="164" fontId="6" fillId="4" borderId="0" xfId="0" applyNumberFormat="1" applyFont="1" applyFill="1"/>
    <xf numFmtId="165" fontId="6" fillId="4" borderId="0" xfId="0" applyNumberFormat="1" applyFont="1" applyFill="1"/>
    <xf numFmtId="3" fontId="5" fillId="0" borderId="1" xfId="0" applyNumberFormat="1" applyFont="1" applyBorder="1"/>
    <xf numFmtId="166" fontId="4" fillId="5" borderId="0" xfId="0" applyNumberFormat="1" applyFont="1" applyFill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2" borderId="0" xfId="0" applyFont="1" applyFill="1"/>
    <xf numFmtId="0" fontId="2" fillId="0" borderId="0" xfId="1" applyAlignment="1">
      <alignment vertical="center" wrapText="1"/>
    </xf>
    <xf numFmtId="0" fontId="2" fillId="0" borderId="0" xfId="1" applyAlignment="1">
      <alignment horizontal="center" vertical="center" wrapText="1"/>
    </xf>
    <xf numFmtId="0" fontId="8" fillId="6" borderId="3" xfId="1" applyFont="1" applyFill="1" applyBorder="1" applyAlignment="1">
      <alignment horizontal="left" vertical="center" wrapText="1"/>
    </xf>
    <xf numFmtId="0" fontId="8" fillId="6" borderId="4" xfId="1" applyFont="1" applyFill="1" applyBorder="1" applyAlignment="1">
      <alignment horizontal="left" vertical="center" wrapText="1"/>
    </xf>
    <xf numFmtId="8" fontId="8" fillId="6" borderId="4" xfId="1" applyNumberFormat="1" applyFont="1" applyFill="1" applyBorder="1" applyAlignment="1">
      <alignment horizontal="left" vertical="center" wrapText="1"/>
    </xf>
    <xf numFmtId="0" fontId="8" fillId="6" borderId="5" xfId="1" applyFont="1" applyFill="1" applyBorder="1" applyAlignment="1">
      <alignment vertical="center" wrapText="1"/>
    </xf>
    <xf numFmtId="0" fontId="8" fillId="6" borderId="6" xfId="1" applyFont="1" applyFill="1" applyBorder="1" applyAlignment="1">
      <alignment horizontal="left" vertical="center" wrapText="1"/>
    </xf>
    <xf numFmtId="0" fontId="8" fillId="6" borderId="7" xfId="1" applyFont="1" applyFill="1" applyBorder="1" applyAlignment="1">
      <alignment horizontal="left" vertical="center" wrapText="1"/>
    </xf>
    <xf numFmtId="8" fontId="8" fillId="6" borderId="7" xfId="1" applyNumberFormat="1" applyFont="1" applyFill="1" applyBorder="1" applyAlignment="1">
      <alignment horizontal="left" vertical="center" wrapText="1"/>
    </xf>
    <xf numFmtId="0" fontId="8" fillId="6" borderId="8" xfId="1" applyFont="1" applyFill="1" applyBorder="1" applyAlignment="1">
      <alignment vertical="center" wrapText="1"/>
    </xf>
    <xf numFmtId="8" fontId="8" fillId="6" borderId="3" xfId="1" applyNumberFormat="1" applyFont="1" applyFill="1" applyBorder="1" applyAlignment="1">
      <alignment horizontal="left" vertical="center" wrapText="1"/>
    </xf>
    <xf numFmtId="8" fontId="8" fillId="6" borderId="9" xfId="1" applyNumberFormat="1" applyFont="1" applyFill="1" applyBorder="1" applyAlignment="1">
      <alignment horizontal="left" vertical="center" wrapText="1"/>
    </xf>
    <xf numFmtId="8" fontId="8" fillId="6" borderId="10" xfId="1" applyNumberFormat="1" applyFont="1" applyFill="1" applyBorder="1" applyAlignment="1">
      <alignment horizontal="left" vertical="center" wrapText="1"/>
    </xf>
    <xf numFmtId="0" fontId="8" fillId="6" borderId="10" xfId="1" applyFont="1" applyFill="1" applyBorder="1" applyAlignment="1">
      <alignment horizontal="left" vertical="center" wrapText="1"/>
    </xf>
    <xf numFmtId="0" fontId="8" fillId="6" borderId="11" xfId="1" applyFont="1" applyFill="1" applyBorder="1" applyAlignment="1">
      <alignment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10" fillId="7" borderId="17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>
      <alignment horizontal="center" vertical="center" wrapText="1"/>
    </xf>
    <xf numFmtId="0" fontId="10" fillId="7" borderId="19" xfId="1" applyFont="1" applyFill="1" applyBorder="1" applyAlignment="1">
      <alignment horizontal="center" vertical="center" wrapText="1"/>
    </xf>
    <xf numFmtId="8" fontId="11" fillId="7" borderId="20" xfId="1" applyNumberFormat="1" applyFont="1" applyFill="1" applyBorder="1" applyAlignment="1">
      <alignment horizontal="center" vertical="center" wrapText="1"/>
    </xf>
    <xf numFmtId="0" fontId="10" fillId="7" borderId="17" xfId="1" applyFont="1" applyFill="1" applyBorder="1" applyAlignment="1">
      <alignment horizontal="left" vertical="center" wrapText="1"/>
    </xf>
    <xf numFmtId="0" fontId="10" fillId="7" borderId="18" xfId="1" applyFont="1" applyFill="1" applyBorder="1" applyAlignment="1">
      <alignment horizontal="left" vertical="center" wrapText="1"/>
    </xf>
    <xf numFmtId="0" fontId="10" fillId="7" borderId="19" xfId="1" applyFont="1" applyFill="1" applyBorder="1" applyAlignment="1">
      <alignment horizontal="left" vertical="center" wrapText="1"/>
    </xf>
    <xf numFmtId="8" fontId="9" fillId="0" borderId="21" xfId="1" applyNumberFormat="1" applyFont="1" applyBorder="1" applyAlignment="1">
      <alignment horizontal="center" vertical="center" wrapText="1"/>
    </xf>
    <xf numFmtId="8" fontId="9" fillId="0" borderId="21" xfId="1" applyNumberFormat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21" xfId="1" applyFont="1" applyBorder="1" applyAlignment="1">
      <alignment vertical="center" wrapText="1"/>
    </xf>
    <xf numFmtId="8" fontId="9" fillId="0" borderId="1" xfId="1" applyNumberFormat="1" applyFont="1" applyBorder="1" applyAlignment="1">
      <alignment horizontal="center" vertical="center" wrapText="1"/>
    </xf>
    <xf numFmtId="8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6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8" fontId="9" fillId="0" borderId="22" xfId="1" applyNumberFormat="1" applyFont="1" applyBorder="1" applyAlignment="1">
      <alignment horizontal="center" vertical="center" wrapText="1"/>
    </xf>
    <xf numFmtId="8" fontId="9" fillId="0" borderId="22" xfId="1" applyNumberFormat="1" applyFont="1" applyBorder="1" applyAlignment="1">
      <alignment horizontal="center" vertical="center" wrapText="1"/>
    </xf>
    <xf numFmtId="6" fontId="9" fillId="0" borderId="22" xfId="1" applyNumberFormat="1" applyFont="1" applyBorder="1" applyAlignment="1">
      <alignment horizontal="center" vertical="center" wrapText="1"/>
    </xf>
    <xf numFmtId="0" fontId="9" fillId="0" borderId="22" xfId="1" applyFont="1" applyBorder="1" applyAlignment="1">
      <alignment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8" borderId="1" xfId="1" applyFont="1" applyFill="1" applyBorder="1" applyAlignment="1">
      <alignment horizontal="center" vertical="center" textRotation="90" wrapText="1"/>
    </xf>
    <xf numFmtId="0" fontId="9" fillId="8" borderId="1" xfId="1" applyFont="1" applyFill="1" applyBorder="1" applyAlignment="1">
      <alignment horizontal="center" vertical="center" wrapText="1"/>
    </xf>
    <xf numFmtId="0" fontId="9" fillId="8" borderId="1" xfId="1" applyFont="1" applyFill="1" applyBorder="1" applyAlignment="1">
      <alignment vertical="center" wrapText="1"/>
    </xf>
    <xf numFmtId="0" fontId="9" fillId="8" borderId="22" xfId="1" applyFont="1" applyFill="1" applyBorder="1" applyAlignment="1">
      <alignment horizontal="center" vertical="center" textRotation="90" wrapText="1"/>
    </xf>
    <xf numFmtId="0" fontId="9" fillId="8" borderId="22" xfId="1" applyFont="1" applyFill="1" applyBorder="1" applyAlignment="1">
      <alignment horizontal="center" vertical="center" wrapText="1"/>
    </xf>
    <xf numFmtId="0" fontId="9" fillId="8" borderId="22" xfId="1" applyFont="1" applyFill="1" applyBorder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0" fontId="8" fillId="6" borderId="23" xfId="1" applyFont="1" applyFill="1" applyBorder="1" applyAlignment="1">
      <alignment horizontal="center" vertical="center" wrapText="1"/>
    </xf>
    <xf numFmtId="0" fontId="8" fillId="6" borderId="24" xfId="1" applyFont="1" applyFill="1" applyBorder="1" applyAlignment="1">
      <alignment horizontal="center" vertical="center" wrapText="1"/>
    </xf>
    <xf numFmtId="0" fontId="13" fillId="6" borderId="25" xfId="1" applyFont="1" applyFill="1" applyBorder="1" applyAlignment="1">
      <alignment horizontal="center" vertical="center" wrapText="1"/>
    </xf>
    <xf numFmtId="0" fontId="8" fillId="6" borderId="25" xfId="1" applyFont="1" applyFill="1" applyBorder="1" applyAlignment="1">
      <alignment horizontal="center" vertical="center" wrapText="1"/>
    </xf>
    <xf numFmtId="0" fontId="8" fillId="6" borderId="26" xfId="1" applyFont="1" applyFill="1" applyBorder="1" applyAlignment="1">
      <alignment horizontal="center" vertical="center" wrapText="1"/>
    </xf>
    <xf numFmtId="0" fontId="14" fillId="6" borderId="27" xfId="1" applyFont="1" applyFill="1" applyBorder="1" applyAlignment="1">
      <alignment horizontal="center" vertical="center" wrapText="1"/>
    </xf>
    <xf numFmtId="0" fontId="14" fillId="6" borderId="28" xfId="1" applyFont="1" applyFill="1" applyBorder="1" applyAlignment="1">
      <alignment horizontal="center" vertical="center" wrapText="1"/>
    </xf>
    <xf numFmtId="0" fontId="14" fillId="6" borderId="29" xfId="1" applyFont="1" applyFill="1" applyBorder="1" applyAlignment="1">
      <alignment horizontal="center" vertical="center" wrapText="1"/>
    </xf>
    <xf numFmtId="0" fontId="14" fillId="6" borderId="30" xfId="1" applyFont="1" applyFill="1" applyBorder="1" applyAlignment="1">
      <alignment horizontal="center" vertical="center" wrapText="1"/>
    </xf>
    <xf numFmtId="0" fontId="14" fillId="6" borderId="31" xfId="1" applyFont="1" applyFill="1" applyBorder="1" applyAlignment="1">
      <alignment horizontal="center" vertical="center" wrapText="1"/>
    </xf>
    <xf numFmtId="0" fontId="14" fillId="6" borderId="3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CEB2E11C-5438-9A4B-BA10-AB239740A58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6E0B4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1"/>
  <sheetViews>
    <sheetView tabSelected="1" zoomScaleNormal="100" workbookViewId="0">
      <selection sqref="A1:B1"/>
    </sheetView>
  </sheetViews>
  <sheetFormatPr baseColWidth="10" defaultColWidth="8.6640625" defaultRowHeight="16" x14ac:dyDescent="0.2"/>
  <cols>
    <col min="1" max="1" width="79" style="13" customWidth="1"/>
    <col min="2" max="2" width="42" style="13" customWidth="1"/>
    <col min="3" max="16384" width="8.6640625" style="1"/>
  </cols>
  <sheetData>
    <row r="1" spans="1:2" ht="24" x14ac:dyDescent="0.3">
      <c r="A1" s="81" t="s">
        <v>225</v>
      </c>
      <c r="B1" s="81"/>
    </row>
    <row r="2" spans="1:2" ht="19" x14ac:dyDescent="0.25">
      <c r="A2" s="2"/>
      <c r="B2" s="2"/>
    </row>
    <row r="3" spans="1:2" ht="19" x14ac:dyDescent="0.25">
      <c r="A3" s="3" t="s">
        <v>0</v>
      </c>
      <c r="B3" s="4"/>
    </row>
    <row r="4" spans="1:2" ht="19" x14ac:dyDescent="0.25">
      <c r="A4" s="3" t="s">
        <v>1</v>
      </c>
      <c r="B4" s="4"/>
    </row>
    <row r="5" spans="1:2" ht="19" x14ac:dyDescent="0.25">
      <c r="A5" s="2"/>
      <c r="B5" s="2"/>
    </row>
    <row r="6" spans="1:2" ht="19" x14ac:dyDescent="0.25">
      <c r="A6" s="18" t="s">
        <v>2</v>
      </c>
      <c r="B6" s="18"/>
    </row>
    <row r="7" spans="1:2" ht="19" x14ac:dyDescent="0.25">
      <c r="A7" s="2"/>
      <c r="B7" s="2"/>
    </row>
    <row r="8" spans="1:2" ht="19" x14ac:dyDescent="0.25">
      <c r="A8" s="2" t="s">
        <v>3</v>
      </c>
      <c r="B8" s="5"/>
    </row>
    <row r="9" spans="1:2" ht="19" x14ac:dyDescent="0.25">
      <c r="A9" s="2" t="s">
        <v>4</v>
      </c>
      <c r="B9" s="5"/>
    </row>
    <row r="10" spans="1:2" ht="19" x14ac:dyDescent="0.25">
      <c r="A10" s="2" t="s">
        <v>5</v>
      </c>
      <c r="B10" s="5"/>
    </row>
    <row r="11" spans="1:2" ht="19" x14ac:dyDescent="0.25">
      <c r="A11" s="3" t="s">
        <v>6</v>
      </c>
      <c r="B11" s="6">
        <f>SUM(B8:B10)</f>
        <v>0</v>
      </c>
    </row>
    <row r="12" spans="1:2" ht="19" x14ac:dyDescent="0.25">
      <c r="A12" s="2"/>
      <c r="B12" s="2"/>
    </row>
    <row r="13" spans="1:2" ht="19" x14ac:dyDescent="0.25">
      <c r="A13" s="18" t="s">
        <v>7</v>
      </c>
      <c r="B13" s="18"/>
    </row>
    <row r="14" spans="1:2" ht="19" x14ac:dyDescent="0.25">
      <c r="A14" s="2"/>
      <c r="B14" s="2"/>
    </row>
    <row r="15" spans="1:2" ht="19" x14ac:dyDescent="0.25">
      <c r="A15" s="2" t="s">
        <v>8</v>
      </c>
      <c r="B15" s="5"/>
    </row>
    <row r="16" spans="1:2" ht="19" x14ac:dyDescent="0.25">
      <c r="A16" s="2"/>
      <c r="B16" s="2"/>
    </row>
    <row r="17" spans="1:2" ht="19" x14ac:dyDescent="0.25">
      <c r="A17" s="18" t="s">
        <v>9</v>
      </c>
      <c r="B17" s="18"/>
    </row>
    <row r="18" spans="1:2" ht="19" x14ac:dyDescent="0.25">
      <c r="A18" s="2"/>
      <c r="B18" s="2"/>
    </row>
    <row r="19" spans="1:2" ht="19" x14ac:dyDescent="0.25">
      <c r="A19" s="2" t="s">
        <v>10</v>
      </c>
      <c r="B19" s="7">
        <f>B11</f>
        <v>0</v>
      </c>
    </row>
    <row r="20" spans="1:2" ht="19" x14ac:dyDescent="0.25">
      <c r="A20" s="2" t="s">
        <v>11</v>
      </c>
      <c r="B20" s="7">
        <f>B15</f>
        <v>0</v>
      </c>
    </row>
    <row r="21" spans="1:2" ht="19" x14ac:dyDescent="0.25">
      <c r="A21" s="3" t="s">
        <v>12</v>
      </c>
      <c r="B21" s="8">
        <f>B19-B20</f>
        <v>0</v>
      </c>
    </row>
    <row r="22" spans="1:2" ht="19" x14ac:dyDescent="0.25">
      <c r="A22" s="3" t="s">
        <v>13</v>
      </c>
      <c r="B22" s="9">
        <f>IF(B19&gt;0,B21/B19,0)</f>
        <v>0</v>
      </c>
    </row>
    <row r="23" spans="1:2" ht="19" x14ac:dyDescent="0.25">
      <c r="A23" s="2"/>
      <c r="B23" s="2"/>
    </row>
    <row r="24" spans="1:2" ht="19" x14ac:dyDescent="0.25">
      <c r="A24" s="18" t="s">
        <v>14</v>
      </c>
      <c r="B24" s="18"/>
    </row>
    <row r="25" spans="1:2" ht="19" x14ac:dyDescent="0.25">
      <c r="A25" s="2"/>
      <c r="B25" s="2"/>
    </row>
    <row r="26" spans="1:2" ht="19" x14ac:dyDescent="0.25">
      <c r="A26" s="2" t="s">
        <v>15</v>
      </c>
      <c r="B26" s="10"/>
    </row>
    <row r="27" spans="1:2" ht="19" x14ac:dyDescent="0.25">
      <c r="A27" s="3" t="s">
        <v>16</v>
      </c>
      <c r="B27" s="11">
        <f>B21*B26</f>
        <v>0</v>
      </c>
    </row>
    <row r="28" spans="1:2" ht="19" x14ac:dyDescent="0.25">
      <c r="A28" s="2"/>
      <c r="B28" s="2"/>
    </row>
    <row r="29" spans="1:2" ht="19" x14ac:dyDescent="0.25">
      <c r="A29" s="18" t="s">
        <v>17</v>
      </c>
      <c r="B29" s="18"/>
    </row>
    <row r="30" spans="1:2" ht="19" customHeight="1" x14ac:dyDescent="0.25">
      <c r="A30" s="2"/>
      <c r="B30" s="2"/>
    </row>
    <row r="31" spans="1:2" ht="19" customHeight="1" x14ac:dyDescent="0.25">
      <c r="A31" s="2" t="s">
        <v>23</v>
      </c>
      <c r="B31" s="12"/>
    </row>
    <row r="32" spans="1:2" ht="19" customHeight="1" x14ac:dyDescent="0.25">
      <c r="A32" s="13" t="s">
        <v>24</v>
      </c>
      <c r="B32" s="14"/>
    </row>
    <row r="33" spans="1:2" ht="19" customHeight="1" x14ac:dyDescent="0.25">
      <c r="A33" s="2"/>
      <c r="B33" s="2"/>
    </row>
    <row r="34" spans="1:2" ht="19" customHeight="1" x14ac:dyDescent="0.25">
      <c r="A34" s="2" t="s">
        <v>22</v>
      </c>
      <c r="B34" s="2"/>
    </row>
    <row r="35" spans="1:2" ht="19" customHeight="1" x14ac:dyDescent="0.25">
      <c r="A35" s="2" t="s">
        <v>21</v>
      </c>
      <c r="B35" s="2"/>
    </row>
    <row r="36" spans="1:2" ht="19" customHeight="1" x14ac:dyDescent="0.25">
      <c r="A36" s="2"/>
      <c r="B36" s="2"/>
    </row>
    <row r="37" spans="1:2" ht="19" customHeight="1" x14ac:dyDescent="0.25">
      <c r="A37" s="2" t="s">
        <v>20</v>
      </c>
      <c r="B37" s="2"/>
    </row>
    <row r="38" spans="1:2" ht="19" customHeight="1" x14ac:dyDescent="0.25">
      <c r="A38" s="2"/>
      <c r="B38" s="2"/>
    </row>
    <row r="39" spans="1:2" ht="19" customHeight="1" x14ac:dyDescent="0.25">
      <c r="A39" s="2"/>
      <c r="B39" s="2"/>
    </row>
    <row r="40" spans="1:2" ht="19" customHeight="1" x14ac:dyDescent="0.25">
      <c r="A40" s="2" t="s">
        <v>19</v>
      </c>
      <c r="B40" s="2"/>
    </row>
    <row r="41" spans="1:2" ht="19" customHeight="1" x14ac:dyDescent="0.25">
      <c r="A41" s="2"/>
      <c r="B41" s="2"/>
    </row>
    <row r="42" spans="1:2" ht="19" x14ac:dyDescent="0.25">
      <c r="A42" s="2"/>
      <c r="B42" s="2"/>
    </row>
    <row r="43" spans="1:2" ht="19" x14ac:dyDescent="0.25">
      <c r="A43" s="17" t="s">
        <v>18</v>
      </c>
      <c r="B43" s="17"/>
    </row>
    <row r="45" spans="1:2" x14ac:dyDescent="0.2">
      <c r="A45" s="15"/>
      <c r="B45" s="15"/>
    </row>
    <row r="47" spans="1:2" ht="16" customHeight="1" x14ac:dyDescent="0.2">
      <c r="A47" s="16"/>
      <c r="B47" s="16"/>
    </row>
    <row r="48" spans="1:2" ht="16" customHeight="1" x14ac:dyDescent="0.2">
      <c r="A48" s="15"/>
      <c r="B48" s="15"/>
    </row>
    <row r="50" spans="1:2" ht="16" customHeight="1" x14ac:dyDescent="0.2">
      <c r="A50" s="16"/>
      <c r="B50" s="16"/>
    </row>
    <row r="51" spans="1:2" ht="16" customHeight="1" x14ac:dyDescent="0.2">
      <c r="A51" s="15"/>
      <c r="B51" s="15"/>
    </row>
  </sheetData>
  <mergeCells count="10">
    <mergeCell ref="A1:B1"/>
    <mergeCell ref="A6:B6"/>
    <mergeCell ref="A13:B13"/>
    <mergeCell ref="A17:B17"/>
    <mergeCell ref="A24:B24"/>
    <mergeCell ref="A45:B45"/>
    <mergeCell ref="A47:B48"/>
    <mergeCell ref="A50:B51"/>
    <mergeCell ref="A43:B43"/>
    <mergeCell ref="A29:B29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68434-57D6-DE48-9668-3690ED6EFB01}">
  <sheetPr>
    <pageSetUpPr fitToPage="1"/>
  </sheetPr>
  <dimension ref="A1:K89"/>
  <sheetViews>
    <sheetView zoomScaleNormal="100" workbookViewId="0">
      <selection activeCell="Q12" sqref="Q12:Q13"/>
    </sheetView>
  </sheetViews>
  <sheetFormatPr baseColWidth="10" defaultColWidth="9.1640625" defaultRowHeight="15" x14ac:dyDescent="0.2"/>
  <cols>
    <col min="1" max="1" width="39.5" style="19" bestFit="1" customWidth="1"/>
    <col min="2" max="2" width="13.6640625" style="20" bestFit="1" customWidth="1"/>
    <col min="3" max="3" width="15.6640625" style="20" bestFit="1" customWidth="1"/>
    <col min="4" max="4" width="8.6640625" style="20" bestFit="1" customWidth="1"/>
    <col min="5" max="11" width="6.1640625" style="20" customWidth="1"/>
    <col min="12" max="16384" width="9.1640625" style="19"/>
  </cols>
  <sheetData>
    <row r="1" spans="1:11" ht="34" x14ac:dyDescent="0.2">
      <c r="A1" s="77" t="s">
        <v>224</v>
      </c>
      <c r="B1" s="76"/>
      <c r="C1" s="76"/>
      <c r="D1" s="76"/>
      <c r="E1" s="76"/>
      <c r="F1" s="76"/>
      <c r="G1" s="76"/>
      <c r="H1" s="76"/>
      <c r="I1" s="76"/>
      <c r="J1" s="76"/>
      <c r="K1" s="75"/>
    </row>
    <row r="2" spans="1:11" ht="75" customHeight="1" thickBot="1" x14ac:dyDescent="0.25">
      <c r="A2" s="78" t="s">
        <v>226</v>
      </c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1" s="69" customFormat="1" ht="23" thickTop="1" thickBot="1" x14ac:dyDescent="0.25">
      <c r="A3" s="74" t="s">
        <v>223</v>
      </c>
      <c r="B3" s="73" t="s">
        <v>222</v>
      </c>
      <c r="C3" s="73" t="s">
        <v>221</v>
      </c>
      <c r="D3" s="72" t="s">
        <v>220</v>
      </c>
      <c r="E3" s="71"/>
      <c r="F3" s="71"/>
      <c r="G3" s="71"/>
      <c r="H3" s="71"/>
      <c r="I3" s="71"/>
      <c r="J3" s="71"/>
      <c r="K3" s="70"/>
    </row>
    <row r="4" spans="1:11" s="41" customFormat="1" ht="17" thickTop="1" thickBot="1" x14ac:dyDescent="0.25">
      <c r="A4" s="48" t="s">
        <v>219</v>
      </c>
      <c r="B4" s="47"/>
      <c r="C4" s="47"/>
      <c r="D4" s="47"/>
      <c r="E4" s="47"/>
      <c r="F4" s="47"/>
      <c r="G4" s="47"/>
      <c r="H4" s="47"/>
      <c r="I4" s="47"/>
      <c r="J4" s="47"/>
      <c r="K4" s="46"/>
    </row>
    <row r="5" spans="1:11" s="37" customFormat="1" ht="14" thickTop="1" x14ac:dyDescent="0.2">
      <c r="A5" s="68" t="s">
        <v>218</v>
      </c>
      <c r="B5" s="67" t="s">
        <v>217</v>
      </c>
      <c r="C5" s="67"/>
      <c r="D5" s="67"/>
      <c r="E5" s="66" t="s">
        <v>216</v>
      </c>
      <c r="F5" s="66" t="s">
        <v>215</v>
      </c>
      <c r="G5" s="66" t="s">
        <v>214</v>
      </c>
      <c r="H5" s="66" t="s">
        <v>29</v>
      </c>
      <c r="I5" s="66" t="s">
        <v>28</v>
      </c>
      <c r="J5" s="66" t="s">
        <v>213</v>
      </c>
      <c r="K5" s="66" t="s">
        <v>212</v>
      </c>
    </row>
    <row r="6" spans="1:11" s="37" customFormat="1" ht="13" x14ac:dyDescent="0.2">
      <c r="A6" s="65" t="s">
        <v>211</v>
      </c>
      <c r="B6" s="64" t="s">
        <v>210</v>
      </c>
      <c r="C6" s="64"/>
      <c r="D6" s="64"/>
      <c r="E6" s="63"/>
      <c r="F6" s="63"/>
      <c r="G6" s="63"/>
      <c r="H6" s="63"/>
      <c r="I6" s="63"/>
      <c r="J6" s="63"/>
      <c r="K6" s="63"/>
    </row>
    <row r="7" spans="1:11" s="37" customFormat="1" ht="13" x14ac:dyDescent="0.2">
      <c r="A7" s="65" t="s">
        <v>209</v>
      </c>
      <c r="B7" s="64" t="s">
        <v>208</v>
      </c>
      <c r="C7" s="64"/>
      <c r="D7" s="64"/>
      <c r="E7" s="63"/>
      <c r="F7" s="63"/>
      <c r="G7" s="63"/>
      <c r="H7" s="63"/>
      <c r="I7" s="63"/>
      <c r="J7" s="63"/>
      <c r="K7" s="63"/>
    </row>
    <row r="8" spans="1:11" s="37" customFormat="1" ht="13" x14ac:dyDescent="0.2">
      <c r="A8" s="65" t="s">
        <v>207</v>
      </c>
      <c r="B8" s="64" t="s">
        <v>206</v>
      </c>
      <c r="C8" s="64"/>
      <c r="D8" s="64"/>
      <c r="E8" s="63"/>
      <c r="F8" s="63"/>
      <c r="G8" s="63"/>
      <c r="H8" s="63"/>
      <c r="I8" s="63"/>
      <c r="J8" s="63"/>
      <c r="K8" s="63"/>
    </row>
    <row r="9" spans="1:11" s="37" customFormat="1" ht="13" x14ac:dyDescent="0.2">
      <c r="A9" s="65" t="s">
        <v>205</v>
      </c>
      <c r="B9" s="64" t="s">
        <v>204</v>
      </c>
      <c r="C9" s="64"/>
      <c r="D9" s="64"/>
      <c r="E9" s="63"/>
      <c r="F9" s="63"/>
      <c r="G9" s="63"/>
      <c r="H9" s="63"/>
      <c r="I9" s="63"/>
      <c r="J9" s="63"/>
      <c r="K9" s="63"/>
    </row>
    <row r="10" spans="1:11" s="37" customFormat="1" ht="13" x14ac:dyDescent="0.2">
      <c r="A10" s="57" t="s">
        <v>203</v>
      </c>
      <c r="B10" s="54">
        <v>27.39</v>
      </c>
      <c r="C10" s="55"/>
      <c r="D10" s="54"/>
      <c r="E10" s="54">
        <f>(13/60)*B10</f>
        <v>5.9344999999999999</v>
      </c>
      <c r="F10" s="54">
        <f>(11/60)*B10</f>
        <v>5.0214999999999996</v>
      </c>
      <c r="G10" s="54">
        <f>(11/60)*B10</f>
        <v>5.0214999999999996</v>
      </c>
      <c r="H10" s="54">
        <f>(10/60)*B10</f>
        <v>4.5649999999999995</v>
      </c>
      <c r="I10" s="54">
        <f>(2/60)*B10</f>
        <v>0.91300000000000003</v>
      </c>
      <c r="J10" s="54">
        <f>(10/60)*B10</f>
        <v>4.5649999999999995</v>
      </c>
      <c r="K10" s="54">
        <f>(17/60)*B10</f>
        <v>7.7605000000000004</v>
      </c>
    </row>
    <row r="11" spans="1:11" s="37" customFormat="1" ht="13" x14ac:dyDescent="0.2">
      <c r="A11" s="57" t="s">
        <v>202</v>
      </c>
      <c r="B11" s="54">
        <v>27.39</v>
      </c>
      <c r="C11" s="55"/>
      <c r="D11" s="54"/>
      <c r="E11" s="54">
        <f>(15/60)*B11</f>
        <v>6.8475000000000001</v>
      </c>
      <c r="F11" s="54">
        <f>(16/60)*B11</f>
        <v>7.3040000000000003</v>
      </c>
      <c r="G11" s="54">
        <f>(11/60)*B11</f>
        <v>5.0214999999999996</v>
      </c>
      <c r="H11" s="54">
        <f>(12/60)*B11</f>
        <v>5.4780000000000006</v>
      </c>
      <c r="I11" s="54">
        <f>(3/60)*B11</f>
        <v>1.3695000000000002</v>
      </c>
      <c r="J11" s="54">
        <f>(6/60)*B11</f>
        <v>2.7390000000000003</v>
      </c>
      <c r="K11" s="54">
        <f>(8/60)*B11</f>
        <v>3.6520000000000001</v>
      </c>
    </row>
    <row r="12" spans="1:11" s="37" customFormat="1" ht="13" x14ac:dyDescent="0.2">
      <c r="A12" s="57" t="s">
        <v>201</v>
      </c>
      <c r="B12" s="54">
        <v>27.39</v>
      </c>
      <c r="C12" s="55"/>
      <c r="D12" s="54"/>
      <c r="E12" s="54">
        <f>(2/60)*B12</f>
        <v>0.91300000000000003</v>
      </c>
      <c r="F12" s="54">
        <f>(2/60)*B12</f>
        <v>0.91300000000000003</v>
      </c>
      <c r="G12" s="54">
        <f>(2/60)*B12</f>
        <v>0.91300000000000003</v>
      </c>
      <c r="H12" s="54">
        <f>(2/60)*B12</f>
        <v>0.91300000000000003</v>
      </c>
      <c r="I12" s="54">
        <f>(2/60)*B12</f>
        <v>0.91300000000000003</v>
      </c>
      <c r="J12" s="54">
        <v>0</v>
      </c>
      <c r="K12" s="54">
        <v>0</v>
      </c>
    </row>
    <row r="13" spans="1:11" s="37" customFormat="1" ht="13" x14ac:dyDescent="0.2">
      <c r="A13" s="57" t="s">
        <v>200</v>
      </c>
      <c r="B13" s="54">
        <v>27.39</v>
      </c>
      <c r="C13" s="55"/>
      <c r="D13" s="54"/>
      <c r="E13" s="54">
        <f>(5/60)*B13</f>
        <v>2.2824999999999998</v>
      </c>
      <c r="F13" s="54">
        <f>(5/60)*B13</f>
        <v>2.2824999999999998</v>
      </c>
      <c r="G13" s="54">
        <f>(5/60)*B13</f>
        <v>2.2824999999999998</v>
      </c>
      <c r="H13" s="54">
        <f>(5/60)*B13</f>
        <v>2.2824999999999998</v>
      </c>
      <c r="I13" s="54">
        <f>(5/60)*B13</f>
        <v>2.2824999999999998</v>
      </c>
      <c r="J13" s="54">
        <f>(5/60)*B13</f>
        <v>2.2824999999999998</v>
      </c>
      <c r="K13" s="54">
        <f>(5/60)*B13</f>
        <v>2.2824999999999998</v>
      </c>
    </row>
    <row r="14" spans="1:11" s="37" customFormat="1" ht="14" thickBot="1" x14ac:dyDescent="0.25">
      <c r="A14" s="52" t="s">
        <v>199</v>
      </c>
      <c r="B14" s="50">
        <v>27.39</v>
      </c>
      <c r="C14" s="51"/>
      <c r="D14" s="50"/>
      <c r="E14" s="50">
        <f>(2/60)*B14</f>
        <v>0.91300000000000003</v>
      </c>
      <c r="F14" s="50">
        <f>(2/60)*B14</f>
        <v>0.91300000000000003</v>
      </c>
      <c r="G14" s="50">
        <f>(2/60)*B14</f>
        <v>0.91300000000000003</v>
      </c>
      <c r="H14" s="50">
        <f>(2/60)*B14</f>
        <v>0.91300000000000003</v>
      </c>
      <c r="I14" s="50">
        <f>(2/60)*B14</f>
        <v>0.91300000000000003</v>
      </c>
      <c r="J14" s="50">
        <f>(2/60)*B14</f>
        <v>0.91300000000000003</v>
      </c>
      <c r="K14" s="50">
        <f>(2/60)*B14</f>
        <v>0.91300000000000003</v>
      </c>
    </row>
    <row r="15" spans="1:11" s="41" customFormat="1" ht="17" thickTop="1" thickBot="1" x14ac:dyDescent="0.25">
      <c r="A15" s="48" t="s">
        <v>198</v>
      </c>
      <c r="B15" s="47"/>
      <c r="C15" s="47"/>
      <c r="D15" s="47"/>
      <c r="E15" s="47"/>
      <c r="F15" s="47"/>
      <c r="G15" s="47"/>
      <c r="H15" s="47"/>
      <c r="I15" s="47"/>
      <c r="J15" s="47"/>
      <c r="K15" s="46"/>
    </row>
    <row r="16" spans="1:11" s="37" customFormat="1" ht="14" thickTop="1" x14ac:dyDescent="0.2">
      <c r="A16" s="61" t="s">
        <v>197</v>
      </c>
      <c r="B16" s="62" t="s">
        <v>196</v>
      </c>
      <c r="C16" s="62" t="s">
        <v>188</v>
      </c>
      <c r="D16" s="59">
        <v>0.22</v>
      </c>
      <c r="E16" s="58" t="s">
        <v>187</v>
      </c>
      <c r="F16" s="58"/>
      <c r="G16" s="58"/>
      <c r="H16" s="58"/>
      <c r="I16" s="58"/>
      <c r="J16" s="58"/>
      <c r="K16" s="58"/>
    </row>
    <row r="17" spans="1:11" s="37" customFormat="1" ht="13" x14ac:dyDescent="0.2">
      <c r="A17" s="57" t="s">
        <v>195</v>
      </c>
      <c r="B17" s="55" t="s">
        <v>193</v>
      </c>
      <c r="C17" s="55" t="s">
        <v>48</v>
      </c>
      <c r="D17" s="54">
        <v>0.02</v>
      </c>
      <c r="E17" s="53" t="s">
        <v>132</v>
      </c>
      <c r="F17" s="53"/>
      <c r="G17" s="53"/>
      <c r="H17" s="53"/>
      <c r="I17" s="53"/>
      <c r="J17" s="53"/>
      <c r="K17" s="53"/>
    </row>
    <row r="18" spans="1:11" s="37" customFormat="1" ht="13" x14ac:dyDescent="0.2">
      <c r="A18" s="57" t="s">
        <v>194</v>
      </c>
      <c r="B18" s="55" t="s">
        <v>193</v>
      </c>
      <c r="C18" s="55" t="s">
        <v>192</v>
      </c>
      <c r="D18" s="54">
        <v>2.66</v>
      </c>
      <c r="E18" s="53" t="s">
        <v>191</v>
      </c>
      <c r="F18" s="53"/>
      <c r="G18" s="53"/>
      <c r="H18" s="53"/>
      <c r="I18" s="53"/>
      <c r="J18" s="53"/>
      <c r="K18" s="53"/>
    </row>
    <row r="19" spans="1:11" s="37" customFormat="1" ht="13" x14ac:dyDescent="0.2">
      <c r="A19" s="57" t="s">
        <v>190</v>
      </c>
      <c r="B19" s="55" t="s">
        <v>189</v>
      </c>
      <c r="C19" s="55" t="s">
        <v>188</v>
      </c>
      <c r="D19" s="54">
        <v>0.1</v>
      </c>
      <c r="E19" s="53" t="s">
        <v>187</v>
      </c>
      <c r="F19" s="53"/>
      <c r="G19" s="53"/>
      <c r="H19" s="53"/>
      <c r="I19" s="53"/>
      <c r="J19" s="53"/>
      <c r="K19" s="53"/>
    </row>
    <row r="20" spans="1:11" s="37" customFormat="1" ht="13" x14ac:dyDescent="0.2">
      <c r="A20" s="57" t="s">
        <v>186</v>
      </c>
      <c r="B20" s="55" t="s">
        <v>185</v>
      </c>
      <c r="C20" s="55" t="s">
        <v>184</v>
      </c>
      <c r="D20" s="54">
        <v>0.33</v>
      </c>
      <c r="E20" s="53" t="s">
        <v>183</v>
      </c>
      <c r="F20" s="53"/>
      <c r="G20" s="53"/>
      <c r="H20" s="53"/>
      <c r="I20" s="53"/>
      <c r="J20" s="53"/>
      <c r="K20" s="53"/>
    </row>
    <row r="21" spans="1:11" s="37" customFormat="1" ht="13" x14ac:dyDescent="0.2">
      <c r="A21" s="57" t="s">
        <v>182</v>
      </c>
      <c r="B21" s="55" t="s">
        <v>181</v>
      </c>
      <c r="C21" s="55" t="s">
        <v>180</v>
      </c>
      <c r="D21" s="54">
        <v>4.34</v>
      </c>
      <c r="E21" s="53" t="s">
        <v>173</v>
      </c>
      <c r="F21" s="53"/>
      <c r="G21" s="53"/>
      <c r="H21" s="53"/>
      <c r="I21" s="53"/>
      <c r="J21" s="53"/>
      <c r="K21" s="53"/>
    </row>
    <row r="22" spans="1:11" s="37" customFormat="1" ht="13" x14ac:dyDescent="0.2">
      <c r="A22" s="57" t="s">
        <v>179</v>
      </c>
      <c r="B22" s="55" t="s">
        <v>178</v>
      </c>
      <c r="C22" s="55" t="s">
        <v>177</v>
      </c>
      <c r="D22" s="54">
        <v>0.13</v>
      </c>
      <c r="E22" s="53" t="s">
        <v>173</v>
      </c>
      <c r="F22" s="53"/>
      <c r="G22" s="53"/>
      <c r="H22" s="53"/>
      <c r="I22" s="53"/>
      <c r="J22" s="53"/>
      <c r="K22" s="53"/>
    </row>
    <row r="23" spans="1:11" s="37" customFormat="1" ht="13" x14ac:dyDescent="0.2">
      <c r="A23" s="57" t="s">
        <v>176</v>
      </c>
      <c r="B23" s="55" t="s">
        <v>175</v>
      </c>
      <c r="C23" s="55" t="s">
        <v>174</v>
      </c>
      <c r="D23" s="54">
        <v>7.0000000000000007E-2</v>
      </c>
      <c r="E23" s="53" t="s">
        <v>173</v>
      </c>
      <c r="F23" s="53"/>
      <c r="G23" s="53"/>
      <c r="H23" s="53"/>
      <c r="I23" s="53"/>
      <c r="J23" s="53"/>
      <c r="K23" s="53"/>
    </row>
    <row r="24" spans="1:11" s="37" customFormat="1" ht="13" x14ac:dyDescent="0.2">
      <c r="A24" s="57" t="s">
        <v>172</v>
      </c>
      <c r="B24" s="55" t="s">
        <v>171</v>
      </c>
      <c r="C24" s="55" t="s">
        <v>48</v>
      </c>
      <c r="D24" s="54">
        <v>0.02</v>
      </c>
      <c r="E24" s="53" t="s">
        <v>132</v>
      </c>
      <c r="F24" s="53"/>
      <c r="G24" s="53"/>
      <c r="H24" s="53"/>
      <c r="I24" s="53"/>
      <c r="J24" s="53"/>
      <c r="K24" s="53"/>
    </row>
    <row r="25" spans="1:11" s="37" customFormat="1" ht="13" x14ac:dyDescent="0.2">
      <c r="A25" s="57" t="s">
        <v>170</v>
      </c>
      <c r="B25" s="55" t="s">
        <v>169</v>
      </c>
      <c r="C25" s="55" t="s">
        <v>48</v>
      </c>
      <c r="D25" s="54">
        <v>0.03</v>
      </c>
      <c r="E25" s="53" t="s">
        <v>132</v>
      </c>
      <c r="F25" s="53"/>
      <c r="G25" s="53"/>
      <c r="H25" s="53"/>
      <c r="I25" s="53"/>
      <c r="J25" s="53"/>
      <c r="K25" s="53"/>
    </row>
    <row r="26" spans="1:11" s="37" customFormat="1" ht="13" x14ac:dyDescent="0.2">
      <c r="A26" s="57" t="s">
        <v>168</v>
      </c>
      <c r="B26" s="55" t="s">
        <v>167</v>
      </c>
      <c r="C26" s="55" t="s">
        <v>48</v>
      </c>
      <c r="D26" s="54">
        <v>0.01</v>
      </c>
      <c r="E26" s="53" t="s">
        <v>132</v>
      </c>
      <c r="F26" s="53"/>
      <c r="G26" s="53"/>
      <c r="H26" s="53"/>
      <c r="I26" s="53"/>
      <c r="J26" s="53"/>
      <c r="K26" s="53"/>
    </row>
    <row r="27" spans="1:11" s="37" customFormat="1" ht="13" x14ac:dyDescent="0.2">
      <c r="A27" s="57" t="s">
        <v>166</v>
      </c>
      <c r="B27" s="55" t="s">
        <v>165</v>
      </c>
      <c r="C27" s="55" t="s">
        <v>162</v>
      </c>
      <c r="D27" s="54">
        <v>0.08</v>
      </c>
      <c r="E27" s="53" t="s">
        <v>161</v>
      </c>
      <c r="F27" s="53"/>
      <c r="G27" s="53"/>
      <c r="H27" s="53"/>
      <c r="I27" s="53"/>
      <c r="J27" s="53"/>
      <c r="K27" s="53"/>
    </row>
    <row r="28" spans="1:11" s="37" customFormat="1" ht="13" x14ac:dyDescent="0.2">
      <c r="A28" s="57" t="s">
        <v>164</v>
      </c>
      <c r="B28" s="55" t="s">
        <v>163</v>
      </c>
      <c r="C28" s="55" t="s">
        <v>162</v>
      </c>
      <c r="D28" s="54">
        <v>0.01</v>
      </c>
      <c r="E28" s="53" t="s">
        <v>161</v>
      </c>
      <c r="F28" s="53"/>
      <c r="G28" s="53"/>
      <c r="H28" s="53"/>
      <c r="I28" s="53"/>
      <c r="J28" s="53"/>
      <c r="K28" s="53"/>
    </row>
    <row r="29" spans="1:11" s="37" customFormat="1" ht="13" x14ac:dyDescent="0.2">
      <c r="A29" s="57" t="s">
        <v>160</v>
      </c>
      <c r="B29" s="55" t="s">
        <v>159</v>
      </c>
      <c r="C29" s="55" t="s">
        <v>158</v>
      </c>
      <c r="D29" s="54">
        <v>7.0000000000000007E-2</v>
      </c>
      <c r="E29" s="53" t="s">
        <v>157</v>
      </c>
      <c r="F29" s="53"/>
      <c r="G29" s="53"/>
      <c r="H29" s="53"/>
      <c r="I29" s="53"/>
      <c r="J29" s="53"/>
      <c r="K29" s="53"/>
    </row>
    <row r="30" spans="1:11" s="37" customFormat="1" ht="14" thickBot="1" x14ac:dyDescent="0.25">
      <c r="A30" s="52" t="s">
        <v>156</v>
      </c>
      <c r="B30" s="51" t="s">
        <v>155</v>
      </c>
      <c r="C30" s="51" t="s">
        <v>154</v>
      </c>
      <c r="D30" s="50">
        <v>10.88</v>
      </c>
      <c r="E30" s="49" t="s">
        <v>153</v>
      </c>
      <c r="F30" s="49"/>
      <c r="G30" s="49"/>
      <c r="H30" s="49"/>
      <c r="I30" s="49"/>
      <c r="J30" s="49"/>
      <c r="K30" s="49"/>
    </row>
    <row r="31" spans="1:11" s="41" customFormat="1" ht="17" thickTop="1" thickBot="1" x14ac:dyDescent="0.25">
      <c r="A31" s="48" t="s">
        <v>152</v>
      </c>
      <c r="B31" s="47"/>
      <c r="C31" s="47"/>
      <c r="D31" s="47"/>
      <c r="E31" s="47"/>
      <c r="F31" s="47"/>
      <c r="G31" s="47"/>
      <c r="H31" s="47"/>
      <c r="I31" s="47"/>
      <c r="J31" s="47"/>
      <c r="K31" s="46"/>
    </row>
    <row r="32" spans="1:11" s="37" customFormat="1" ht="14" thickTop="1" x14ac:dyDescent="0.2">
      <c r="A32" s="61" t="s">
        <v>151</v>
      </c>
      <c r="B32" s="62" t="s">
        <v>150</v>
      </c>
      <c r="C32" s="62" t="s">
        <v>139</v>
      </c>
      <c r="D32" s="59">
        <v>0.04</v>
      </c>
      <c r="E32" s="58" t="s">
        <v>138</v>
      </c>
      <c r="F32" s="58"/>
      <c r="G32" s="58"/>
      <c r="H32" s="58"/>
      <c r="I32" s="58"/>
      <c r="J32" s="58"/>
      <c r="K32" s="58"/>
    </row>
    <row r="33" spans="1:11" s="37" customFormat="1" ht="13" x14ac:dyDescent="0.2">
      <c r="A33" s="57" t="s">
        <v>149</v>
      </c>
      <c r="B33" s="54" t="s">
        <v>148</v>
      </c>
      <c r="C33" s="55" t="s">
        <v>139</v>
      </c>
      <c r="D33" s="54">
        <v>0.04</v>
      </c>
      <c r="E33" s="53" t="s">
        <v>138</v>
      </c>
      <c r="F33" s="53"/>
      <c r="G33" s="53"/>
      <c r="H33" s="53"/>
      <c r="I33" s="53"/>
      <c r="J33" s="53"/>
      <c r="K33" s="53"/>
    </row>
    <row r="34" spans="1:11" s="37" customFormat="1" ht="13" x14ac:dyDescent="0.2">
      <c r="A34" s="57" t="s">
        <v>147</v>
      </c>
      <c r="B34" s="55" t="s">
        <v>146</v>
      </c>
      <c r="C34" s="55" t="s">
        <v>139</v>
      </c>
      <c r="D34" s="54">
        <v>0.01</v>
      </c>
      <c r="E34" s="53" t="s">
        <v>138</v>
      </c>
      <c r="F34" s="53"/>
      <c r="G34" s="53"/>
      <c r="H34" s="53"/>
      <c r="I34" s="53"/>
      <c r="J34" s="53"/>
      <c r="K34" s="53"/>
    </row>
    <row r="35" spans="1:11" s="37" customFormat="1" ht="13" x14ac:dyDescent="0.2">
      <c r="A35" s="57" t="s">
        <v>145</v>
      </c>
      <c r="B35" s="55" t="s">
        <v>144</v>
      </c>
      <c r="C35" s="55" t="s">
        <v>139</v>
      </c>
      <c r="D35" s="54">
        <v>0.03</v>
      </c>
      <c r="E35" s="53" t="s">
        <v>138</v>
      </c>
      <c r="F35" s="53"/>
      <c r="G35" s="53"/>
      <c r="H35" s="53"/>
      <c r="I35" s="53"/>
      <c r="J35" s="53"/>
      <c r="K35" s="53"/>
    </row>
    <row r="36" spans="1:11" s="37" customFormat="1" ht="13" x14ac:dyDescent="0.2">
      <c r="A36" s="57" t="s">
        <v>143</v>
      </c>
      <c r="B36" s="55" t="s">
        <v>142</v>
      </c>
      <c r="C36" s="55" t="s">
        <v>139</v>
      </c>
      <c r="D36" s="54">
        <v>0.01</v>
      </c>
      <c r="E36" s="53" t="s">
        <v>138</v>
      </c>
      <c r="F36" s="53"/>
      <c r="G36" s="53"/>
      <c r="H36" s="53"/>
      <c r="I36" s="53"/>
      <c r="J36" s="53"/>
      <c r="K36" s="53"/>
    </row>
    <row r="37" spans="1:11" s="37" customFormat="1" ht="13" x14ac:dyDescent="0.2">
      <c r="A37" s="57" t="s">
        <v>141</v>
      </c>
      <c r="B37" s="55" t="s">
        <v>140</v>
      </c>
      <c r="C37" s="55" t="s">
        <v>139</v>
      </c>
      <c r="D37" s="54">
        <v>0.01</v>
      </c>
      <c r="E37" s="53" t="s">
        <v>138</v>
      </c>
      <c r="F37" s="53"/>
      <c r="G37" s="53"/>
      <c r="H37" s="53"/>
      <c r="I37" s="53"/>
      <c r="J37" s="53"/>
      <c r="K37" s="53"/>
    </row>
    <row r="38" spans="1:11" s="37" customFormat="1" ht="13" x14ac:dyDescent="0.2">
      <c r="A38" s="57" t="s">
        <v>137</v>
      </c>
      <c r="B38" s="55" t="s">
        <v>136</v>
      </c>
      <c r="C38" s="55" t="s">
        <v>48</v>
      </c>
      <c r="D38" s="54">
        <v>0.02</v>
      </c>
      <c r="E38" s="53" t="s">
        <v>132</v>
      </c>
      <c r="F38" s="53"/>
      <c r="G38" s="53"/>
      <c r="H38" s="53"/>
      <c r="I38" s="53"/>
      <c r="J38" s="53"/>
      <c r="K38" s="53"/>
    </row>
    <row r="39" spans="1:11" s="37" customFormat="1" ht="13" x14ac:dyDescent="0.2">
      <c r="A39" s="57" t="s">
        <v>135</v>
      </c>
      <c r="B39" s="55" t="s">
        <v>134</v>
      </c>
      <c r="C39" s="55" t="s">
        <v>133</v>
      </c>
      <c r="D39" s="54">
        <v>7.0000000000000007E-2</v>
      </c>
      <c r="E39" s="53" t="s">
        <v>132</v>
      </c>
      <c r="F39" s="53"/>
      <c r="G39" s="53"/>
      <c r="H39" s="53"/>
      <c r="I39" s="53"/>
      <c r="J39" s="53"/>
      <c r="K39" s="53"/>
    </row>
    <row r="40" spans="1:11" s="37" customFormat="1" ht="13" x14ac:dyDescent="0.2">
      <c r="A40" s="57" t="s">
        <v>131</v>
      </c>
      <c r="B40" s="55" t="s">
        <v>130</v>
      </c>
      <c r="C40" s="55" t="s">
        <v>107</v>
      </c>
      <c r="D40" s="54">
        <v>3.28</v>
      </c>
      <c r="E40" s="53" t="s">
        <v>129</v>
      </c>
      <c r="F40" s="53"/>
      <c r="G40" s="53"/>
      <c r="H40" s="53"/>
      <c r="I40" s="53"/>
      <c r="J40" s="53"/>
      <c r="K40" s="53"/>
    </row>
    <row r="41" spans="1:11" s="37" customFormat="1" ht="13" x14ac:dyDescent="0.2">
      <c r="A41" s="57" t="s">
        <v>128</v>
      </c>
      <c r="B41" s="55" t="s">
        <v>127</v>
      </c>
      <c r="C41" s="55" t="s">
        <v>126</v>
      </c>
      <c r="D41" s="54">
        <v>0.71</v>
      </c>
      <c r="E41" s="53" t="s">
        <v>125</v>
      </c>
      <c r="F41" s="53"/>
      <c r="G41" s="53"/>
      <c r="H41" s="53"/>
      <c r="I41" s="53"/>
      <c r="J41" s="53"/>
      <c r="K41" s="53"/>
    </row>
    <row r="42" spans="1:11" s="37" customFormat="1" ht="13" x14ac:dyDescent="0.2">
      <c r="A42" s="57" t="s">
        <v>124</v>
      </c>
      <c r="B42" s="55" t="s">
        <v>123</v>
      </c>
      <c r="C42" s="55" t="s">
        <v>107</v>
      </c>
      <c r="D42" s="54">
        <v>0.06</v>
      </c>
      <c r="E42" s="53" t="s">
        <v>122</v>
      </c>
      <c r="F42" s="53"/>
      <c r="G42" s="53"/>
      <c r="H42" s="53"/>
      <c r="I42" s="53"/>
      <c r="J42" s="53"/>
      <c r="K42" s="53"/>
    </row>
    <row r="43" spans="1:11" s="37" customFormat="1" ht="13" x14ac:dyDescent="0.2">
      <c r="A43" s="57" t="s">
        <v>121</v>
      </c>
      <c r="B43" s="55" t="s">
        <v>120</v>
      </c>
      <c r="C43" s="55" t="s">
        <v>119</v>
      </c>
      <c r="D43" s="54">
        <v>0.15</v>
      </c>
      <c r="E43" s="53" t="s">
        <v>118</v>
      </c>
      <c r="F43" s="53"/>
      <c r="G43" s="53"/>
      <c r="H43" s="53"/>
      <c r="I43" s="53"/>
      <c r="J43" s="53"/>
      <c r="K43" s="53"/>
    </row>
    <row r="44" spans="1:11" s="37" customFormat="1" ht="13" x14ac:dyDescent="0.2">
      <c r="A44" s="57" t="s">
        <v>117</v>
      </c>
      <c r="B44" s="55" t="s">
        <v>116</v>
      </c>
      <c r="C44" s="55" t="s">
        <v>115</v>
      </c>
      <c r="D44" s="54">
        <v>0.26</v>
      </c>
      <c r="E44" s="53" t="s">
        <v>114</v>
      </c>
      <c r="F44" s="53"/>
      <c r="G44" s="53"/>
      <c r="H44" s="53"/>
      <c r="I44" s="53"/>
      <c r="J44" s="53"/>
      <c r="K44" s="53"/>
    </row>
    <row r="45" spans="1:11" s="37" customFormat="1" ht="13" x14ac:dyDescent="0.2">
      <c r="A45" s="57" t="s">
        <v>113</v>
      </c>
      <c r="B45" s="55" t="s">
        <v>112</v>
      </c>
      <c r="C45" s="55" t="s">
        <v>111</v>
      </c>
      <c r="D45" s="54">
        <v>0.03</v>
      </c>
      <c r="E45" s="53" t="s">
        <v>110</v>
      </c>
      <c r="F45" s="53"/>
      <c r="G45" s="53"/>
      <c r="H45" s="53"/>
      <c r="I45" s="53"/>
      <c r="J45" s="53"/>
      <c r="K45" s="53"/>
    </row>
    <row r="46" spans="1:11" s="37" customFormat="1" ht="13" x14ac:dyDescent="0.2">
      <c r="A46" s="57" t="s">
        <v>109</v>
      </c>
      <c r="B46" s="55" t="s">
        <v>108</v>
      </c>
      <c r="C46" s="55" t="s">
        <v>107</v>
      </c>
      <c r="D46" s="54">
        <v>1.25</v>
      </c>
      <c r="E46" s="53" t="s">
        <v>106</v>
      </c>
      <c r="F46" s="53"/>
      <c r="G46" s="53"/>
      <c r="H46" s="53"/>
      <c r="I46" s="53"/>
      <c r="J46" s="53"/>
      <c r="K46" s="53"/>
    </row>
    <row r="47" spans="1:11" s="37" customFormat="1" ht="13" x14ac:dyDescent="0.2">
      <c r="A47" s="57" t="s">
        <v>105</v>
      </c>
      <c r="B47" s="55" t="s">
        <v>104</v>
      </c>
      <c r="C47" s="55" t="s">
        <v>103</v>
      </c>
      <c r="D47" s="54">
        <v>0.14000000000000001</v>
      </c>
      <c r="E47" s="53" t="s">
        <v>102</v>
      </c>
      <c r="F47" s="53"/>
      <c r="G47" s="53"/>
      <c r="H47" s="53"/>
      <c r="I47" s="53"/>
      <c r="J47" s="53"/>
      <c r="K47" s="53"/>
    </row>
    <row r="48" spans="1:11" s="37" customFormat="1" ht="13" x14ac:dyDescent="0.2">
      <c r="A48" s="57" t="s">
        <v>101</v>
      </c>
      <c r="B48" s="55" t="s">
        <v>100</v>
      </c>
      <c r="C48" s="55" t="s">
        <v>99</v>
      </c>
      <c r="D48" s="54">
        <v>2.6</v>
      </c>
      <c r="E48" s="53" t="s">
        <v>98</v>
      </c>
      <c r="F48" s="53"/>
      <c r="G48" s="53"/>
      <c r="H48" s="53"/>
      <c r="I48" s="53"/>
      <c r="J48" s="53"/>
      <c r="K48" s="53"/>
    </row>
    <row r="49" spans="1:11" s="37" customFormat="1" ht="13" x14ac:dyDescent="0.2">
      <c r="A49" s="57" t="s">
        <v>97</v>
      </c>
      <c r="B49" s="55" t="s">
        <v>96</v>
      </c>
      <c r="C49" s="55" t="s">
        <v>95</v>
      </c>
      <c r="D49" s="54">
        <v>0.13</v>
      </c>
      <c r="E49" s="53" t="s">
        <v>94</v>
      </c>
      <c r="F49" s="53"/>
      <c r="G49" s="53"/>
      <c r="H49" s="53"/>
      <c r="I49" s="53"/>
      <c r="J49" s="53"/>
      <c r="K49" s="53"/>
    </row>
    <row r="50" spans="1:11" s="37" customFormat="1" ht="13" x14ac:dyDescent="0.2">
      <c r="A50" s="57" t="s">
        <v>93</v>
      </c>
      <c r="B50" s="55" t="s">
        <v>92</v>
      </c>
      <c r="C50" s="55" t="s">
        <v>91</v>
      </c>
      <c r="D50" s="54">
        <v>0.08</v>
      </c>
      <c r="E50" s="53" t="s">
        <v>90</v>
      </c>
      <c r="F50" s="53"/>
      <c r="G50" s="53"/>
      <c r="H50" s="53"/>
      <c r="I50" s="53"/>
      <c r="J50" s="53"/>
      <c r="K50" s="53"/>
    </row>
    <row r="51" spans="1:11" s="37" customFormat="1" ht="13" x14ac:dyDescent="0.2">
      <c r="A51" s="57" t="s">
        <v>89</v>
      </c>
      <c r="B51" s="55" t="s">
        <v>88</v>
      </c>
      <c r="C51" s="55" t="s">
        <v>87</v>
      </c>
      <c r="D51" s="54">
        <v>0.4</v>
      </c>
      <c r="E51" s="53" t="s">
        <v>86</v>
      </c>
      <c r="F51" s="53"/>
      <c r="G51" s="53"/>
      <c r="H51" s="53"/>
      <c r="I51" s="53"/>
      <c r="J51" s="53"/>
      <c r="K51" s="53"/>
    </row>
    <row r="52" spans="1:11" s="37" customFormat="1" ht="13" x14ac:dyDescent="0.2">
      <c r="A52" s="57" t="s">
        <v>85</v>
      </c>
      <c r="B52" s="55" t="s">
        <v>84</v>
      </c>
      <c r="C52" s="55" t="s">
        <v>83</v>
      </c>
      <c r="D52" s="54">
        <v>0.16</v>
      </c>
      <c r="E52" s="53" t="s">
        <v>82</v>
      </c>
      <c r="F52" s="53"/>
      <c r="G52" s="53"/>
      <c r="H52" s="53"/>
      <c r="I52" s="53"/>
      <c r="J52" s="53"/>
      <c r="K52" s="53"/>
    </row>
    <row r="53" spans="1:11" s="37" customFormat="1" ht="14" thickBot="1" x14ac:dyDescent="0.25">
      <c r="A53" s="52" t="s">
        <v>81</v>
      </c>
      <c r="B53" s="51" t="s">
        <v>80</v>
      </c>
      <c r="C53" s="51" t="s">
        <v>79</v>
      </c>
      <c r="D53" s="50">
        <v>2.59</v>
      </c>
      <c r="E53" s="49" t="s">
        <v>78</v>
      </c>
      <c r="F53" s="49"/>
      <c r="G53" s="49"/>
      <c r="H53" s="49"/>
      <c r="I53" s="49"/>
      <c r="J53" s="49"/>
      <c r="K53" s="49"/>
    </row>
    <row r="54" spans="1:11" s="41" customFormat="1" ht="17" thickTop="1" thickBot="1" x14ac:dyDescent="0.25">
      <c r="A54" s="48" t="s">
        <v>77</v>
      </c>
      <c r="B54" s="47"/>
      <c r="C54" s="47"/>
      <c r="D54" s="47"/>
      <c r="E54" s="47"/>
      <c r="F54" s="47"/>
      <c r="G54" s="47"/>
      <c r="H54" s="47"/>
      <c r="I54" s="47"/>
      <c r="J54" s="47"/>
      <c r="K54" s="46"/>
    </row>
    <row r="55" spans="1:11" s="37" customFormat="1" ht="14" thickTop="1" x14ac:dyDescent="0.2">
      <c r="A55" s="61" t="s">
        <v>76</v>
      </c>
      <c r="B55" s="62" t="s">
        <v>75</v>
      </c>
      <c r="C55" s="62" t="s">
        <v>68</v>
      </c>
      <c r="D55" s="59">
        <v>0.18</v>
      </c>
      <c r="E55" s="58" t="s">
        <v>74</v>
      </c>
      <c r="F55" s="58"/>
      <c r="G55" s="58"/>
      <c r="H55" s="58"/>
      <c r="I55" s="58"/>
      <c r="J55" s="58"/>
      <c r="K55" s="58"/>
    </row>
    <row r="56" spans="1:11" s="37" customFormat="1" ht="13" x14ac:dyDescent="0.2">
      <c r="A56" s="57" t="s">
        <v>73</v>
      </c>
      <c r="B56" s="55" t="s">
        <v>72</v>
      </c>
      <c r="C56" s="55" t="s">
        <v>68</v>
      </c>
      <c r="D56" s="54">
        <v>0.8</v>
      </c>
      <c r="E56" s="53" t="s">
        <v>71</v>
      </c>
      <c r="F56" s="53"/>
      <c r="G56" s="53"/>
      <c r="H56" s="53"/>
      <c r="I56" s="53"/>
      <c r="J56" s="53"/>
      <c r="K56" s="53"/>
    </row>
    <row r="57" spans="1:11" s="37" customFormat="1" ht="14" thickBot="1" x14ac:dyDescent="0.25">
      <c r="A57" s="52" t="s">
        <v>70</v>
      </c>
      <c r="B57" s="51" t="s">
        <v>69</v>
      </c>
      <c r="C57" s="51" t="s">
        <v>68</v>
      </c>
      <c r="D57" s="50">
        <v>1.7</v>
      </c>
      <c r="E57" s="49" t="s">
        <v>67</v>
      </c>
      <c r="F57" s="49"/>
      <c r="G57" s="49"/>
      <c r="H57" s="49"/>
      <c r="I57" s="49"/>
      <c r="J57" s="49"/>
      <c r="K57" s="49"/>
    </row>
    <row r="58" spans="1:11" s="41" customFormat="1" ht="17" thickTop="1" thickBot="1" x14ac:dyDescent="0.25">
      <c r="A58" s="48" t="s">
        <v>66</v>
      </c>
      <c r="B58" s="47"/>
      <c r="C58" s="47"/>
      <c r="D58" s="47"/>
      <c r="E58" s="47"/>
      <c r="F58" s="47"/>
      <c r="G58" s="47"/>
      <c r="H58" s="47"/>
      <c r="I58" s="47"/>
      <c r="J58" s="47"/>
      <c r="K58" s="46"/>
    </row>
    <row r="59" spans="1:11" s="37" customFormat="1" ht="14" thickTop="1" x14ac:dyDescent="0.2">
      <c r="A59" s="61" t="s">
        <v>65</v>
      </c>
      <c r="B59" s="60">
        <v>35000</v>
      </c>
      <c r="C59" s="60" t="s">
        <v>56</v>
      </c>
      <c r="D59" s="59">
        <v>1.75</v>
      </c>
      <c r="E59" s="58" t="s">
        <v>60</v>
      </c>
      <c r="F59" s="58"/>
      <c r="G59" s="58"/>
      <c r="H59" s="58"/>
      <c r="I59" s="58"/>
      <c r="J59" s="58"/>
      <c r="K59" s="58"/>
    </row>
    <row r="60" spans="1:11" s="37" customFormat="1" ht="12" customHeight="1" x14ac:dyDescent="0.2">
      <c r="A60" s="57" t="s">
        <v>64</v>
      </c>
      <c r="B60" s="56">
        <v>58000</v>
      </c>
      <c r="C60" s="56" t="s">
        <v>56</v>
      </c>
      <c r="D60" s="54">
        <v>0.97</v>
      </c>
      <c r="E60" s="53" t="s">
        <v>63</v>
      </c>
      <c r="F60" s="53"/>
      <c r="G60" s="53"/>
      <c r="H60" s="53"/>
      <c r="I60" s="53"/>
      <c r="J60" s="53"/>
      <c r="K60" s="53"/>
    </row>
    <row r="61" spans="1:11" s="37" customFormat="1" ht="12" customHeight="1" x14ac:dyDescent="0.2">
      <c r="A61" s="57" t="s">
        <v>62</v>
      </c>
      <c r="B61" s="56">
        <v>1000</v>
      </c>
      <c r="C61" s="55" t="s">
        <v>61</v>
      </c>
      <c r="D61" s="54">
        <v>3.33</v>
      </c>
      <c r="E61" s="53" t="s">
        <v>60</v>
      </c>
      <c r="F61" s="53"/>
      <c r="G61" s="53"/>
      <c r="H61" s="53"/>
      <c r="I61" s="53"/>
      <c r="J61" s="53"/>
      <c r="K61" s="53"/>
    </row>
    <row r="62" spans="1:11" s="37" customFormat="1" ht="12" customHeight="1" x14ac:dyDescent="0.2">
      <c r="A62" s="57" t="s">
        <v>59</v>
      </c>
      <c r="B62" s="56">
        <v>65000</v>
      </c>
      <c r="C62" s="56" t="s">
        <v>56</v>
      </c>
      <c r="D62" s="54">
        <v>0.36</v>
      </c>
      <c r="E62" s="53" t="s">
        <v>58</v>
      </c>
      <c r="F62" s="53"/>
      <c r="G62" s="53"/>
      <c r="H62" s="53"/>
      <c r="I62" s="53"/>
      <c r="J62" s="53"/>
      <c r="K62" s="53"/>
    </row>
    <row r="63" spans="1:11" s="37" customFormat="1" ht="12" customHeight="1" x14ac:dyDescent="0.2">
      <c r="A63" s="57" t="s">
        <v>57</v>
      </c>
      <c r="B63" s="56">
        <v>120000</v>
      </c>
      <c r="C63" s="56" t="s">
        <v>56</v>
      </c>
      <c r="D63" s="54">
        <v>0.24</v>
      </c>
      <c r="E63" s="53" t="s">
        <v>54</v>
      </c>
      <c r="F63" s="53"/>
      <c r="G63" s="53"/>
      <c r="H63" s="53"/>
      <c r="I63" s="53"/>
      <c r="J63" s="53"/>
      <c r="K63" s="53"/>
    </row>
    <row r="64" spans="1:11" s="37" customFormat="1" ht="12" customHeight="1" x14ac:dyDescent="0.2">
      <c r="A64" s="57" t="s">
        <v>55</v>
      </c>
      <c r="B64" s="56">
        <v>85000</v>
      </c>
      <c r="C64" s="55" t="s">
        <v>52</v>
      </c>
      <c r="D64" s="54">
        <v>0.23</v>
      </c>
      <c r="E64" s="53" t="s">
        <v>54</v>
      </c>
      <c r="F64" s="53"/>
      <c r="G64" s="53"/>
      <c r="H64" s="53"/>
      <c r="I64" s="53"/>
      <c r="J64" s="53"/>
      <c r="K64" s="53"/>
    </row>
    <row r="65" spans="1:11" s="37" customFormat="1" ht="12" customHeight="1" x14ac:dyDescent="0.2">
      <c r="A65" s="57" t="s">
        <v>53</v>
      </c>
      <c r="B65" s="56">
        <v>85000</v>
      </c>
      <c r="C65" s="55" t="s">
        <v>52</v>
      </c>
      <c r="D65" s="54">
        <v>1.42</v>
      </c>
      <c r="E65" s="53" t="s">
        <v>51</v>
      </c>
      <c r="F65" s="53"/>
      <c r="G65" s="53"/>
      <c r="H65" s="53"/>
      <c r="I65" s="53"/>
      <c r="J65" s="53"/>
      <c r="K65" s="53"/>
    </row>
    <row r="66" spans="1:11" s="37" customFormat="1" ht="14" thickBot="1" x14ac:dyDescent="0.25">
      <c r="A66" s="52" t="s">
        <v>50</v>
      </c>
      <c r="B66" s="51" t="s">
        <v>49</v>
      </c>
      <c r="C66" s="51" t="s">
        <v>48</v>
      </c>
      <c r="D66" s="50">
        <v>0.47</v>
      </c>
      <c r="E66" s="49"/>
      <c r="F66" s="49"/>
      <c r="G66" s="49"/>
      <c r="H66" s="49"/>
      <c r="I66" s="49"/>
      <c r="J66" s="49"/>
      <c r="K66" s="49"/>
    </row>
    <row r="67" spans="1:11" s="41" customFormat="1" ht="17" thickTop="1" thickBot="1" x14ac:dyDescent="0.25">
      <c r="A67" s="48" t="s">
        <v>47</v>
      </c>
      <c r="B67" s="47"/>
      <c r="C67" s="46"/>
      <c r="D67" s="45">
        <v>1</v>
      </c>
      <c r="E67" s="44"/>
      <c r="F67" s="43"/>
      <c r="G67" s="43"/>
      <c r="H67" s="43"/>
      <c r="I67" s="43"/>
      <c r="J67" s="43"/>
      <c r="K67" s="42"/>
    </row>
    <row r="68" spans="1:11" s="37" customFormat="1" ht="12" customHeight="1" thickTop="1" x14ac:dyDescent="0.2">
      <c r="A68" s="40" t="s">
        <v>46</v>
      </c>
      <c r="B68" s="39"/>
      <c r="C68" s="39"/>
      <c r="D68" s="39"/>
      <c r="E68" s="39"/>
      <c r="F68" s="39"/>
      <c r="G68" s="39"/>
      <c r="H68" s="39"/>
      <c r="I68" s="39"/>
      <c r="J68" s="39"/>
      <c r="K68" s="38"/>
    </row>
    <row r="69" spans="1:11" s="37" customFormat="1" ht="12" customHeight="1" x14ac:dyDescent="0.2">
      <c r="A69" s="36" t="s">
        <v>45</v>
      </c>
      <c r="B69" s="35"/>
      <c r="C69" s="35"/>
      <c r="D69" s="35"/>
      <c r="E69" s="35"/>
      <c r="F69" s="35"/>
      <c r="G69" s="35"/>
      <c r="H69" s="35"/>
      <c r="I69" s="35"/>
      <c r="J69" s="35"/>
      <c r="K69" s="34"/>
    </row>
    <row r="70" spans="1:11" s="37" customFormat="1" ht="12" customHeight="1" x14ac:dyDescent="0.2">
      <c r="A70" s="36" t="s">
        <v>44</v>
      </c>
      <c r="B70" s="35"/>
      <c r="C70" s="35"/>
      <c r="D70" s="35"/>
      <c r="E70" s="35"/>
      <c r="F70" s="35"/>
      <c r="G70" s="35"/>
      <c r="H70" s="35"/>
      <c r="I70" s="35"/>
      <c r="J70" s="35"/>
      <c r="K70" s="34"/>
    </row>
    <row r="71" spans="1:11" s="37" customFormat="1" ht="12" customHeight="1" x14ac:dyDescent="0.2">
      <c r="A71" s="36" t="s">
        <v>43</v>
      </c>
      <c r="B71" s="35"/>
      <c r="C71" s="35"/>
      <c r="D71" s="35"/>
      <c r="E71" s="35"/>
      <c r="F71" s="35"/>
      <c r="G71" s="35"/>
      <c r="H71" s="35"/>
      <c r="I71" s="35"/>
      <c r="J71" s="35"/>
      <c r="K71" s="34"/>
    </row>
    <row r="72" spans="1:11" s="37" customFormat="1" ht="12" customHeight="1" x14ac:dyDescent="0.2">
      <c r="A72" s="36" t="s">
        <v>42</v>
      </c>
      <c r="B72" s="35"/>
      <c r="C72" s="35"/>
      <c r="D72" s="35"/>
      <c r="E72" s="35"/>
      <c r="F72" s="35"/>
      <c r="G72" s="35"/>
      <c r="H72" s="35"/>
      <c r="I72" s="35"/>
      <c r="J72" s="35"/>
      <c r="K72" s="34"/>
    </row>
    <row r="73" spans="1:11" s="37" customFormat="1" ht="12" customHeight="1" x14ac:dyDescent="0.2">
      <c r="A73" s="36" t="s">
        <v>41</v>
      </c>
      <c r="B73" s="35"/>
      <c r="C73" s="35"/>
      <c r="D73" s="35"/>
      <c r="E73" s="35"/>
      <c r="F73" s="35"/>
      <c r="G73" s="35"/>
      <c r="H73" s="35"/>
      <c r="I73" s="35"/>
      <c r="J73" s="35"/>
      <c r="K73" s="34"/>
    </row>
    <row r="74" spans="1:11" s="37" customFormat="1" ht="12" customHeight="1" x14ac:dyDescent="0.2">
      <c r="A74" s="36" t="s">
        <v>40</v>
      </c>
      <c r="B74" s="35"/>
      <c r="C74" s="35"/>
      <c r="D74" s="35"/>
      <c r="E74" s="35"/>
      <c r="F74" s="35"/>
      <c r="G74" s="35"/>
      <c r="H74" s="35"/>
      <c r="I74" s="35"/>
      <c r="J74" s="35"/>
      <c r="K74" s="34"/>
    </row>
    <row r="75" spans="1:11" s="37" customFormat="1" ht="12" customHeight="1" x14ac:dyDescent="0.2">
      <c r="A75" s="36" t="s">
        <v>39</v>
      </c>
      <c r="B75" s="35"/>
      <c r="C75" s="35"/>
      <c r="D75" s="35"/>
      <c r="E75" s="35"/>
      <c r="F75" s="35"/>
      <c r="G75" s="35"/>
      <c r="H75" s="35"/>
      <c r="I75" s="35"/>
      <c r="J75" s="35"/>
      <c r="K75" s="34"/>
    </row>
    <row r="76" spans="1:11" ht="12" customHeight="1" x14ac:dyDescent="0.2">
      <c r="A76" s="36" t="s">
        <v>38</v>
      </c>
      <c r="B76" s="35"/>
      <c r="C76" s="35"/>
      <c r="D76" s="35"/>
      <c r="E76" s="35"/>
      <c r="F76" s="35"/>
      <c r="G76" s="35"/>
      <c r="H76" s="35"/>
      <c r="I76" s="35"/>
      <c r="J76" s="35"/>
      <c r="K76" s="34"/>
    </row>
    <row r="77" spans="1:11" ht="12" customHeight="1" x14ac:dyDescent="0.2">
      <c r="A77" s="36" t="s">
        <v>37</v>
      </c>
      <c r="B77" s="35"/>
      <c r="C77" s="35"/>
      <c r="D77" s="35"/>
      <c r="E77" s="35"/>
      <c r="F77" s="35"/>
      <c r="G77" s="35"/>
      <c r="H77" s="35"/>
      <c r="I77" s="35"/>
      <c r="J77" s="35"/>
      <c r="K77" s="34"/>
    </row>
    <row r="78" spans="1:11" ht="12" customHeight="1" x14ac:dyDescent="0.2">
      <c r="A78" s="36" t="s">
        <v>36</v>
      </c>
      <c r="B78" s="35"/>
      <c r="C78" s="35"/>
      <c r="D78" s="35"/>
      <c r="E78" s="35"/>
      <c r="F78" s="35"/>
      <c r="G78" s="35"/>
      <c r="H78" s="35"/>
      <c r="I78" s="35"/>
      <c r="J78" s="35"/>
      <c r="K78" s="34"/>
    </row>
    <row r="79" spans="1:11" ht="12" customHeight="1" x14ac:dyDescent="0.2">
      <c r="A79" s="36" t="s">
        <v>35</v>
      </c>
      <c r="B79" s="35"/>
      <c r="C79" s="35"/>
      <c r="D79" s="35"/>
      <c r="E79" s="35"/>
      <c r="F79" s="35"/>
      <c r="G79" s="35"/>
      <c r="H79" s="35"/>
      <c r="I79" s="35"/>
      <c r="J79" s="35"/>
      <c r="K79" s="34"/>
    </row>
    <row r="80" spans="1:11" ht="12" customHeight="1" x14ac:dyDescent="0.2">
      <c r="A80" s="36" t="s">
        <v>34</v>
      </c>
      <c r="B80" s="35"/>
      <c r="C80" s="35"/>
      <c r="D80" s="35"/>
      <c r="E80" s="35"/>
      <c r="F80" s="35"/>
      <c r="G80" s="35"/>
      <c r="H80" s="35"/>
      <c r="I80" s="35"/>
      <c r="J80" s="35"/>
      <c r="K80" s="34"/>
    </row>
    <row r="81" spans="1:11" ht="12" customHeight="1" x14ac:dyDescent="0.2">
      <c r="A81" s="36" t="s">
        <v>33</v>
      </c>
      <c r="B81" s="35"/>
      <c r="C81" s="35"/>
      <c r="D81" s="35"/>
      <c r="E81" s="35"/>
      <c r="F81" s="35"/>
      <c r="G81" s="35"/>
      <c r="H81" s="35"/>
      <c r="I81" s="35"/>
      <c r="J81" s="35"/>
      <c r="K81" s="34"/>
    </row>
    <row r="82" spans="1:11" ht="16" x14ac:dyDescent="0.2">
      <c r="A82" s="33"/>
      <c r="B82" s="32" t="s">
        <v>32</v>
      </c>
      <c r="C82" s="32"/>
      <c r="D82" s="32"/>
      <c r="E82" s="31">
        <f>SUM(E10:E14, D16:D18, D24:D29, D32:D39, D42:D44, D49:D50, D52, D55:D57, D59, D62:D64, D66, D67)</f>
        <v>27.810499999999998</v>
      </c>
      <c r="F82" s="31"/>
      <c r="G82" s="31"/>
      <c r="H82" s="31"/>
      <c r="I82" s="31"/>
      <c r="J82" s="31"/>
      <c r="K82" s="30"/>
    </row>
    <row r="83" spans="1:11" ht="16" x14ac:dyDescent="0.2">
      <c r="A83" s="24"/>
      <c r="B83" s="22" t="s">
        <v>31</v>
      </c>
      <c r="C83" s="22"/>
      <c r="D83" s="22"/>
      <c r="E83" s="23">
        <f>SUM(F10:F14, D16:D18, D24:D29, D32:D39, D42, D45:D46, D49:D52, D55:D57, D59, D62:D64, D66, D67)</f>
        <v>28.623999999999999</v>
      </c>
      <c r="F83" s="23"/>
      <c r="G83" s="23"/>
      <c r="H83" s="23"/>
      <c r="I83" s="23"/>
      <c r="J83" s="23"/>
      <c r="K83" s="29"/>
    </row>
    <row r="84" spans="1:11" ht="16" x14ac:dyDescent="0.2">
      <c r="A84" s="24"/>
      <c r="B84" s="22" t="s">
        <v>30</v>
      </c>
      <c r="C84" s="22"/>
      <c r="D84" s="22"/>
      <c r="E84" s="23">
        <f>SUM(G10:G14, D16:D17, D21:D23, D27:D28, D30, D32:D39, D41:D42, D45:D46, D49, D53, D55:D56, D60:D61, D63, D65:D67)</f>
        <v>43.311499999999995</v>
      </c>
      <c r="F84" s="23"/>
      <c r="G84" s="23"/>
      <c r="H84" s="23"/>
      <c r="I84" s="23"/>
      <c r="J84" s="23"/>
      <c r="K84" s="29"/>
    </row>
    <row r="85" spans="1:11" ht="16" x14ac:dyDescent="0.2">
      <c r="A85" s="24"/>
      <c r="B85" s="22" t="s">
        <v>29</v>
      </c>
      <c r="C85" s="22"/>
      <c r="D85" s="22"/>
      <c r="E85" s="23">
        <f>SUM(H10:H14, D16:D17, D19, D27:D29, D32:D39, D42, D45:D46, D49:D52, D55:D57, D63:D64, D66:D67)</f>
        <v>21.611499999999989</v>
      </c>
      <c r="F85" s="23"/>
      <c r="G85" s="23"/>
      <c r="H85" s="23"/>
      <c r="I85" s="23"/>
      <c r="J85" s="23"/>
      <c r="K85" s="29"/>
    </row>
    <row r="86" spans="1:11" ht="16" x14ac:dyDescent="0.2">
      <c r="A86" s="24"/>
      <c r="B86" s="22" t="s">
        <v>28</v>
      </c>
      <c r="C86" s="22"/>
      <c r="D86" s="22"/>
      <c r="E86" s="23">
        <f>SUM(I10:I14, D16:D18, D24:D26, D32:D39, D47, D49, D52, D55:D57, D59, D62, D64, D66, D67)</f>
        <v>16.500999999999998</v>
      </c>
      <c r="F86" s="23"/>
      <c r="G86" s="23"/>
      <c r="H86" s="23"/>
      <c r="I86" s="23"/>
      <c r="J86" s="23"/>
      <c r="K86" s="29"/>
    </row>
    <row r="87" spans="1:11" ht="16" x14ac:dyDescent="0.2">
      <c r="A87" s="24"/>
      <c r="B87" s="22" t="s">
        <v>27</v>
      </c>
      <c r="C87" s="22"/>
      <c r="D87" s="22"/>
      <c r="E87" s="23">
        <f>SUM(J10:J14, D16:D17, D19:D20, D32:D37, D48:D50, D55, D67)</f>
        <v>15.299499999999998</v>
      </c>
      <c r="F87" s="22"/>
      <c r="G87" s="22"/>
      <c r="H87" s="22"/>
      <c r="I87" s="22"/>
      <c r="J87" s="22"/>
      <c r="K87" s="21"/>
    </row>
    <row r="88" spans="1:11" ht="16" x14ac:dyDescent="0.2">
      <c r="A88" s="28"/>
      <c r="B88" s="26" t="s">
        <v>26</v>
      </c>
      <c r="C88" s="26"/>
      <c r="D88" s="26"/>
      <c r="E88" s="27">
        <f>SUM(K10:K14, D17, D19, D21:D23, D32:D37, D40:D41, D48:D49, D55:D56, D60:D61, D66:D67)</f>
        <v>32.878</v>
      </c>
      <c r="F88" s="26"/>
      <c r="G88" s="26"/>
      <c r="H88" s="26"/>
      <c r="I88" s="26"/>
      <c r="J88" s="26"/>
      <c r="K88" s="25"/>
    </row>
    <row r="89" spans="1:11" ht="16" x14ac:dyDescent="0.2">
      <c r="A89" s="24"/>
      <c r="B89" s="22" t="s">
        <v>25</v>
      </c>
      <c r="C89" s="22"/>
      <c r="D89" s="22"/>
      <c r="E89" s="23">
        <f>SUM(I10:I11, I13:I14, D17, D22:D24, D32:D38, D41, D47, D56, D60:D61, D67)/10</f>
        <v>1.2827999999999997</v>
      </c>
      <c r="F89" s="22"/>
      <c r="G89" s="22"/>
      <c r="H89" s="22"/>
      <c r="I89" s="22"/>
      <c r="J89" s="22"/>
      <c r="K89" s="21"/>
    </row>
  </sheetData>
  <mergeCells count="94">
    <mergeCell ref="H5:H9"/>
    <mergeCell ref="J5:J9"/>
    <mergeCell ref="E61:K61"/>
    <mergeCell ref="E45:K45"/>
    <mergeCell ref="A2:K2"/>
    <mergeCell ref="A4:K4"/>
    <mergeCell ref="A15:K15"/>
    <mergeCell ref="A31:K31"/>
    <mergeCell ref="A54:K54"/>
    <mergeCell ref="A58:K58"/>
    <mergeCell ref="E5:E9"/>
    <mergeCell ref="F5:F9"/>
    <mergeCell ref="G5:G9"/>
    <mergeCell ref="I5:I9"/>
    <mergeCell ref="K5:K9"/>
    <mergeCell ref="A75:K75"/>
    <mergeCell ref="A74:K74"/>
    <mergeCell ref="A73:K73"/>
    <mergeCell ref="A72:K72"/>
    <mergeCell ref="E63:K63"/>
    <mergeCell ref="E64:K64"/>
    <mergeCell ref="A81:K81"/>
    <mergeCell ref="A80:K80"/>
    <mergeCell ref="A79:K79"/>
    <mergeCell ref="A78:K78"/>
    <mergeCell ref="A77:K77"/>
    <mergeCell ref="A76:K76"/>
    <mergeCell ref="E65:K65"/>
    <mergeCell ref="E66:K66"/>
    <mergeCell ref="A68:K68"/>
    <mergeCell ref="A69:K69"/>
    <mergeCell ref="A70:K70"/>
    <mergeCell ref="E67:K67"/>
    <mergeCell ref="A67:C67"/>
    <mergeCell ref="E52:K52"/>
    <mergeCell ref="E53:K53"/>
    <mergeCell ref="E56:K56"/>
    <mergeCell ref="E57:K57"/>
    <mergeCell ref="E59:K59"/>
    <mergeCell ref="E60:K60"/>
    <mergeCell ref="A71:K71"/>
    <mergeCell ref="A1:K1"/>
    <mergeCell ref="E62:K62"/>
    <mergeCell ref="E46:K46"/>
    <mergeCell ref="E47:K47"/>
    <mergeCell ref="E48:K48"/>
    <mergeCell ref="E49:K49"/>
    <mergeCell ref="E50:K50"/>
    <mergeCell ref="E55:K55"/>
    <mergeCell ref="E51:K51"/>
    <mergeCell ref="E40:K40"/>
    <mergeCell ref="E41:K41"/>
    <mergeCell ref="E42:K42"/>
    <mergeCell ref="E43:K43"/>
    <mergeCell ref="E32:K32"/>
    <mergeCell ref="E33:K33"/>
    <mergeCell ref="E34:K34"/>
    <mergeCell ref="E35:K35"/>
    <mergeCell ref="E36:K36"/>
    <mergeCell ref="E17:K17"/>
    <mergeCell ref="E24:K24"/>
    <mergeCell ref="E25:K25"/>
    <mergeCell ref="E26:K26"/>
    <mergeCell ref="E38:K38"/>
    <mergeCell ref="E39:K39"/>
    <mergeCell ref="E27:K27"/>
    <mergeCell ref="E28:K28"/>
    <mergeCell ref="E37:K37"/>
    <mergeCell ref="B87:D87"/>
    <mergeCell ref="E87:K87"/>
    <mergeCell ref="E44:K44"/>
    <mergeCell ref="E16:K16"/>
    <mergeCell ref="E18:K18"/>
    <mergeCell ref="E19:K19"/>
    <mergeCell ref="E20:K20"/>
    <mergeCell ref="E21:K21"/>
    <mergeCell ref="E22:K22"/>
    <mergeCell ref="E23:K23"/>
    <mergeCell ref="B86:D86"/>
    <mergeCell ref="E82:K82"/>
    <mergeCell ref="E83:K83"/>
    <mergeCell ref="E84:K84"/>
    <mergeCell ref="E85:K85"/>
    <mergeCell ref="E86:K86"/>
    <mergeCell ref="B89:D89"/>
    <mergeCell ref="E89:K89"/>
    <mergeCell ref="E29:K29"/>
    <mergeCell ref="E30:K30"/>
    <mergeCell ref="B88:D88"/>
    <mergeCell ref="E88:K88"/>
    <mergeCell ref="B82:D82"/>
    <mergeCell ref="B83:D83"/>
    <mergeCell ref="B84:D84"/>
    <mergeCell ref="B85:D85"/>
  </mergeCells>
  <pageMargins left="0.75" right="0.75" top="0.5" bottom="0.25" header="0.3" footer="0.12"/>
  <pageSetup scale="6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Value Analysis-Basic</vt:lpstr>
      <vt:lpstr>Value Anlaysis-Advanced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Mike DeBritz</cp:lastModifiedBy>
  <cp:revision>0</cp:revision>
  <dcterms:created xsi:type="dcterms:W3CDTF">2026-01-13T15:50:26Z</dcterms:created>
  <dcterms:modified xsi:type="dcterms:W3CDTF">2026-02-03T19:52:45Z</dcterms:modified>
  <dc:language>en-US</dc:language>
</cp:coreProperties>
</file>